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-my.sharepoint.com/personal/claes_broberg_travsport_se/Documents/Sparas/Ponny/"/>
    </mc:Choice>
  </mc:AlternateContent>
  <xr:revisionPtr revIDLastSave="0" documentId="8_{15398F5C-B1D7-453F-9154-9C5CCEE269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3" r:id="rId1"/>
    <sheet name="2024" sheetId="12" r:id="rId2"/>
    <sheet name="2023" sheetId="11" r:id="rId3"/>
    <sheet name="2022" sheetId="10" r:id="rId4"/>
    <sheet name="2021" sheetId="9" r:id="rId5"/>
    <sheet name="50_50" sheetId="5" r:id="rId6"/>
    <sheet name="2020" sheetId="7" r:id="rId7"/>
    <sheet name="2019" sheetId="1" r:id="rId8"/>
    <sheet name="25_75" sheetId="2" r:id="rId9"/>
    <sheet name="30_70" sheetId="3" r:id="rId10"/>
    <sheet name="35_65" sheetId="6" r:id="rId11"/>
    <sheet name="2018" sheetId="4" r:id="rId12"/>
    <sheet name="Blad1" sheetId="8" r:id="rId13"/>
  </sheets>
  <definedNames>
    <definedName name="_xlnm._FilterDatabase" localSheetId="4" hidden="1">'2021'!$A$3:$U$37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3" l="1"/>
  <c r="G6" i="13"/>
  <c r="G7" i="13"/>
  <c r="U7" i="13" s="1"/>
  <c r="W7" i="13" s="1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U20" i="13" s="1"/>
  <c r="W20" i="13" s="1"/>
  <c r="G21" i="13"/>
  <c r="G22" i="13"/>
  <c r="G23" i="13"/>
  <c r="U23" i="13" s="1"/>
  <c r="W23" i="13" s="1"/>
  <c r="G24" i="13"/>
  <c r="G25" i="13"/>
  <c r="G26" i="13"/>
  <c r="U26" i="13" s="1"/>
  <c r="W26" i="13" s="1"/>
  <c r="G27" i="13"/>
  <c r="G28" i="13"/>
  <c r="G29" i="13"/>
  <c r="H29" i="13" s="1"/>
  <c r="G30" i="13"/>
  <c r="G31" i="13"/>
  <c r="G32" i="13"/>
  <c r="G33" i="13"/>
  <c r="G34" i="13"/>
  <c r="G35" i="13"/>
  <c r="G36" i="13"/>
  <c r="G4" i="13"/>
  <c r="E5" i="13"/>
  <c r="E6" i="13"/>
  <c r="E7" i="13"/>
  <c r="E8" i="13"/>
  <c r="E9" i="13"/>
  <c r="U9" i="13" s="1"/>
  <c r="W9" i="13" s="1"/>
  <c r="E10" i="13"/>
  <c r="E11" i="13"/>
  <c r="U11" i="13" s="1"/>
  <c r="W11" i="13" s="1"/>
  <c r="E12" i="13"/>
  <c r="E13" i="13"/>
  <c r="E14" i="13"/>
  <c r="E15" i="13"/>
  <c r="E16" i="13"/>
  <c r="E17" i="13"/>
  <c r="U17" i="13" s="1"/>
  <c r="W17" i="13" s="1"/>
  <c r="E18" i="13"/>
  <c r="E19" i="13"/>
  <c r="E20" i="13"/>
  <c r="E21" i="13"/>
  <c r="E22" i="13"/>
  <c r="E23" i="13"/>
  <c r="E24" i="13"/>
  <c r="E25" i="13"/>
  <c r="E26" i="13"/>
  <c r="E27" i="13"/>
  <c r="U27" i="13" s="1"/>
  <c r="W27" i="13" s="1"/>
  <c r="E28" i="13"/>
  <c r="E29" i="13"/>
  <c r="E30" i="13"/>
  <c r="E31" i="13"/>
  <c r="E32" i="13"/>
  <c r="E33" i="13"/>
  <c r="U33" i="13" s="1"/>
  <c r="W33" i="13" s="1"/>
  <c r="E34" i="13"/>
  <c r="E35" i="13"/>
  <c r="U35" i="13" s="1"/>
  <c r="W35" i="13" s="1"/>
  <c r="E36" i="13"/>
  <c r="E4" i="13"/>
  <c r="U5" i="13"/>
  <c r="W5" i="13" s="1"/>
  <c r="H25" i="13"/>
  <c r="U13" i="13"/>
  <c r="W13" i="13" s="1"/>
  <c r="U21" i="13"/>
  <c r="W21" i="13" s="1"/>
  <c r="U19" i="13"/>
  <c r="W19" i="13" s="1"/>
  <c r="X5" i="13"/>
  <c r="X6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4" i="13"/>
  <c r="V37" i="13"/>
  <c r="U6" i="13"/>
  <c r="W6" i="13" s="1"/>
  <c r="U8" i="13"/>
  <c r="W8" i="13" s="1"/>
  <c r="U14" i="13"/>
  <c r="W14" i="13" s="1"/>
  <c r="U15" i="13"/>
  <c r="W15" i="13" s="1"/>
  <c r="U16" i="13"/>
  <c r="W16" i="13" s="1"/>
  <c r="U22" i="13"/>
  <c r="W22" i="13" s="1"/>
  <c r="U24" i="13"/>
  <c r="W24" i="13" s="1"/>
  <c r="U25" i="13"/>
  <c r="W25" i="13" s="1"/>
  <c r="U30" i="13"/>
  <c r="W30" i="13" s="1"/>
  <c r="U31" i="13"/>
  <c r="W31" i="13" s="1"/>
  <c r="U32" i="13"/>
  <c r="W32" i="13" s="1"/>
  <c r="T37" i="13"/>
  <c r="S37" i="13"/>
  <c r="W37" i="13" s="1"/>
  <c r="R37" i="13"/>
  <c r="Q37" i="13"/>
  <c r="P37" i="13"/>
  <c r="O37" i="13"/>
  <c r="F37" i="13"/>
  <c r="C37" i="13"/>
  <c r="B37" i="13"/>
  <c r="D31" i="13"/>
  <c r="D30" i="13"/>
  <c r="H23" i="13"/>
  <c r="D21" i="13"/>
  <c r="D18" i="13"/>
  <c r="D17" i="13"/>
  <c r="D15" i="13"/>
  <c r="D14" i="13"/>
  <c r="D4" i="13"/>
  <c r="U37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4" i="12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4" i="12"/>
  <c r="T37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4" i="12"/>
  <c r="U34" i="13" l="1"/>
  <c r="W34" i="13" s="1"/>
  <c r="U18" i="13"/>
  <c r="W18" i="13" s="1"/>
  <c r="U10" i="13"/>
  <c r="W10" i="13" s="1"/>
  <c r="U36" i="13"/>
  <c r="W36" i="13" s="1"/>
  <c r="U28" i="13"/>
  <c r="W28" i="13" s="1"/>
  <c r="U12" i="13"/>
  <c r="W12" i="13" s="1"/>
  <c r="H9" i="13"/>
  <c r="H17" i="13"/>
  <c r="H33" i="13"/>
  <c r="U29" i="13"/>
  <c r="W29" i="13" s="1"/>
  <c r="H13" i="13"/>
  <c r="U4" i="13"/>
  <c r="W4" i="13" s="1"/>
  <c r="H27" i="13"/>
  <c r="H11" i="13"/>
  <c r="H19" i="13"/>
  <c r="X37" i="13"/>
  <c r="H7" i="13"/>
  <c r="H35" i="13"/>
  <c r="H31" i="13"/>
  <c r="H6" i="13"/>
  <c r="H22" i="13"/>
  <c r="H5" i="13"/>
  <c r="D37" i="13"/>
  <c r="H21" i="13"/>
  <c r="H36" i="13"/>
  <c r="G37" i="13"/>
  <c r="H15" i="13"/>
  <c r="H20" i="13"/>
  <c r="H14" i="13"/>
  <c r="H8" i="13"/>
  <c r="H10" i="13"/>
  <c r="H12" i="13"/>
  <c r="H16" i="13"/>
  <c r="H32" i="13"/>
  <c r="H34" i="13"/>
  <c r="H18" i="13"/>
  <c r="H30" i="13"/>
  <c r="H24" i="13"/>
  <c r="H26" i="13"/>
  <c r="H28" i="13"/>
  <c r="E37" i="13"/>
  <c r="H4" i="12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G4" i="11"/>
  <c r="E4" i="11"/>
  <c r="V37" i="12"/>
  <c r="S37" i="12"/>
  <c r="R37" i="12"/>
  <c r="Q37" i="12"/>
  <c r="P37" i="12"/>
  <c r="O37" i="12"/>
  <c r="F37" i="12"/>
  <c r="C37" i="12"/>
  <c r="B37" i="12"/>
  <c r="D36" i="12"/>
  <c r="D35" i="12"/>
  <c r="D34" i="12"/>
  <c r="D33" i="12"/>
  <c r="H33" i="12" s="1"/>
  <c r="D32" i="12"/>
  <c r="D31" i="12"/>
  <c r="D30" i="12"/>
  <c r="H30" i="12" s="1"/>
  <c r="D29" i="12"/>
  <c r="H29" i="12" s="1"/>
  <c r="D28" i="12"/>
  <c r="D27" i="12"/>
  <c r="D26" i="12"/>
  <c r="D25" i="12"/>
  <c r="H25" i="12" s="1"/>
  <c r="D24" i="12"/>
  <c r="D23" i="12"/>
  <c r="D22" i="12"/>
  <c r="D21" i="12"/>
  <c r="H21" i="12" s="1"/>
  <c r="D20" i="12"/>
  <c r="D19" i="12"/>
  <c r="D18" i="12"/>
  <c r="D17" i="12"/>
  <c r="H17" i="12" s="1"/>
  <c r="D16" i="12"/>
  <c r="D15" i="12"/>
  <c r="D14" i="12"/>
  <c r="D13" i="12"/>
  <c r="D12" i="12"/>
  <c r="D11" i="12"/>
  <c r="D10" i="12"/>
  <c r="D9" i="12"/>
  <c r="D8" i="12"/>
  <c r="D7" i="12"/>
  <c r="D6" i="12"/>
  <c r="W37" i="12"/>
  <c r="D5" i="12"/>
  <c r="H5" i="12" s="1"/>
  <c r="D4" i="12"/>
  <c r="S37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4" i="11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U37" i="10"/>
  <c r="S37" i="10"/>
  <c r="Q37" i="10"/>
  <c r="P37" i="10"/>
  <c r="O37" i="10"/>
  <c r="F37" i="10"/>
  <c r="C37" i="10"/>
  <c r="B37" i="10"/>
  <c r="U36" i="10"/>
  <c r="H36" i="10"/>
  <c r="R36" i="10" s="1"/>
  <c r="T36" i="10" s="1"/>
  <c r="G36" i="10"/>
  <c r="E36" i="10"/>
  <c r="D36" i="10"/>
  <c r="U35" i="10"/>
  <c r="G35" i="10"/>
  <c r="H35" i="10" s="1"/>
  <c r="R35" i="10" s="1"/>
  <c r="T35" i="10" s="1"/>
  <c r="D35" i="10"/>
  <c r="E35" i="10" s="1"/>
  <c r="U34" i="10"/>
  <c r="G34" i="10"/>
  <c r="H34" i="10" s="1"/>
  <c r="R34" i="10" s="1"/>
  <c r="T34" i="10" s="1"/>
  <c r="E34" i="10"/>
  <c r="D34" i="10"/>
  <c r="U33" i="10"/>
  <c r="G33" i="10"/>
  <c r="D33" i="10"/>
  <c r="E33" i="10" s="1"/>
  <c r="U32" i="10"/>
  <c r="G32" i="10"/>
  <c r="D32" i="10"/>
  <c r="E32" i="10" s="1"/>
  <c r="H32" i="10" s="1"/>
  <c r="R32" i="10" s="1"/>
  <c r="T32" i="10" s="1"/>
  <c r="U31" i="10"/>
  <c r="G31" i="10"/>
  <c r="D31" i="10"/>
  <c r="E31" i="10" s="1"/>
  <c r="U30" i="10"/>
  <c r="G30" i="10"/>
  <c r="E30" i="10"/>
  <c r="H30" i="10" s="1"/>
  <c r="R30" i="10" s="1"/>
  <c r="T30" i="10" s="1"/>
  <c r="D30" i="10"/>
  <c r="U29" i="10"/>
  <c r="G29" i="10"/>
  <c r="H29" i="10" s="1"/>
  <c r="R29" i="10" s="1"/>
  <c r="T29" i="10" s="1"/>
  <c r="D29" i="10"/>
  <c r="E29" i="10" s="1"/>
  <c r="U28" i="10"/>
  <c r="H28" i="10"/>
  <c r="R28" i="10" s="1"/>
  <c r="T28" i="10" s="1"/>
  <c r="G28" i="10"/>
  <c r="E28" i="10"/>
  <c r="D28" i="10"/>
  <c r="U27" i="10"/>
  <c r="G27" i="10"/>
  <c r="H27" i="10" s="1"/>
  <c r="R27" i="10" s="1"/>
  <c r="T27" i="10" s="1"/>
  <c r="D27" i="10"/>
  <c r="E27" i="10" s="1"/>
  <c r="U26" i="10"/>
  <c r="G26" i="10"/>
  <c r="H26" i="10" s="1"/>
  <c r="R26" i="10" s="1"/>
  <c r="T26" i="10" s="1"/>
  <c r="E26" i="10"/>
  <c r="D26" i="10"/>
  <c r="U25" i="10"/>
  <c r="G25" i="10"/>
  <c r="D25" i="10"/>
  <c r="E25" i="10" s="1"/>
  <c r="U24" i="10"/>
  <c r="G24" i="10"/>
  <c r="D24" i="10"/>
  <c r="E24" i="10" s="1"/>
  <c r="H24" i="10" s="1"/>
  <c r="R24" i="10" s="1"/>
  <c r="T24" i="10" s="1"/>
  <c r="U23" i="10"/>
  <c r="G23" i="10"/>
  <c r="D23" i="10"/>
  <c r="E23" i="10" s="1"/>
  <c r="U22" i="10"/>
  <c r="G22" i="10"/>
  <c r="E22" i="10"/>
  <c r="H22" i="10" s="1"/>
  <c r="R22" i="10" s="1"/>
  <c r="T22" i="10" s="1"/>
  <c r="D22" i="10"/>
  <c r="U21" i="10"/>
  <c r="G21" i="10"/>
  <c r="H21" i="10" s="1"/>
  <c r="R21" i="10" s="1"/>
  <c r="T21" i="10" s="1"/>
  <c r="D21" i="10"/>
  <c r="E21" i="10" s="1"/>
  <c r="U20" i="10"/>
  <c r="H20" i="10"/>
  <c r="R20" i="10" s="1"/>
  <c r="T20" i="10" s="1"/>
  <c r="G20" i="10"/>
  <c r="E20" i="10"/>
  <c r="D20" i="10"/>
  <c r="U19" i="10"/>
  <c r="G19" i="10"/>
  <c r="H19" i="10" s="1"/>
  <c r="R19" i="10" s="1"/>
  <c r="T19" i="10" s="1"/>
  <c r="D19" i="10"/>
  <c r="E19" i="10" s="1"/>
  <c r="U18" i="10"/>
  <c r="G18" i="10"/>
  <c r="H18" i="10" s="1"/>
  <c r="R18" i="10" s="1"/>
  <c r="T18" i="10" s="1"/>
  <c r="E18" i="10"/>
  <c r="D18" i="10"/>
  <c r="U17" i="10"/>
  <c r="G17" i="10"/>
  <c r="D17" i="10"/>
  <c r="E17" i="10" s="1"/>
  <c r="U16" i="10"/>
  <c r="G16" i="10"/>
  <c r="D16" i="10"/>
  <c r="E16" i="10" s="1"/>
  <c r="H16" i="10" s="1"/>
  <c r="R16" i="10" s="1"/>
  <c r="T16" i="10" s="1"/>
  <c r="U15" i="10"/>
  <c r="G15" i="10"/>
  <c r="H15" i="10" s="1"/>
  <c r="R15" i="10" s="1"/>
  <c r="T15" i="10" s="1"/>
  <c r="D15" i="10"/>
  <c r="E15" i="10" s="1"/>
  <c r="U14" i="10"/>
  <c r="G14" i="10"/>
  <c r="E14" i="10"/>
  <c r="H14" i="10" s="1"/>
  <c r="R14" i="10" s="1"/>
  <c r="T14" i="10" s="1"/>
  <c r="D14" i="10"/>
  <c r="U13" i="10"/>
  <c r="G13" i="10"/>
  <c r="H13" i="10" s="1"/>
  <c r="R13" i="10" s="1"/>
  <c r="T13" i="10" s="1"/>
  <c r="D13" i="10"/>
  <c r="E13" i="10" s="1"/>
  <c r="U12" i="10"/>
  <c r="H12" i="10"/>
  <c r="R12" i="10" s="1"/>
  <c r="T12" i="10" s="1"/>
  <c r="G12" i="10"/>
  <c r="E12" i="10"/>
  <c r="D12" i="10"/>
  <c r="U11" i="10"/>
  <c r="G11" i="10"/>
  <c r="H11" i="10" s="1"/>
  <c r="R11" i="10" s="1"/>
  <c r="T11" i="10" s="1"/>
  <c r="D11" i="10"/>
  <c r="E11" i="10" s="1"/>
  <c r="U10" i="10"/>
  <c r="G10" i="10"/>
  <c r="H10" i="10" s="1"/>
  <c r="R10" i="10" s="1"/>
  <c r="T10" i="10" s="1"/>
  <c r="E10" i="10"/>
  <c r="D10" i="10"/>
  <c r="U9" i="10"/>
  <c r="G9" i="10"/>
  <c r="D9" i="10"/>
  <c r="E9" i="10" s="1"/>
  <c r="U8" i="10"/>
  <c r="G8" i="10"/>
  <c r="D8" i="10"/>
  <c r="E8" i="10" s="1"/>
  <c r="H8" i="10" s="1"/>
  <c r="R8" i="10" s="1"/>
  <c r="T8" i="10" s="1"/>
  <c r="U7" i="10"/>
  <c r="G7" i="10"/>
  <c r="D7" i="10"/>
  <c r="E7" i="10" s="1"/>
  <c r="U6" i="10"/>
  <c r="G6" i="10"/>
  <c r="E6" i="10"/>
  <c r="H6" i="10" s="1"/>
  <c r="R6" i="10" s="1"/>
  <c r="T6" i="10" s="1"/>
  <c r="D6" i="10"/>
  <c r="U5" i="10"/>
  <c r="G5" i="10"/>
  <c r="G37" i="10" s="1"/>
  <c r="D5" i="10"/>
  <c r="D37" i="10" s="1"/>
  <c r="U4" i="10"/>
  <c r="H4" i="10"/>
  <c r="R4" i="10" s="1"/>
  <c r="T4" i="10" s="1"/>
  <c r="G4" i="10"/>
  <c r="E4" i="10"/>
  <c r="D4" i="10"/>
  <c r="U37" i="13" l="1"/>
  <c r="H4" i="13"/>
  <c r="H37" i="13" s="1"/>
  <c r="H34" i="12"/>
  <c r="H26" i="12"/>
  <c r="H13" i="12"/>
  <c r="H9" i="12"/>
  <c r="H6" i="12"/>
  <c r="H12" i="12"/>
  <c r="H19" i="12"/>
  <c r="H23" i="12"/>
  <c r="H18" i="12"/>
  <c r="H31" i="12"/>
  <c r="H8" i="12"/>
  <c r="H32" i="12"/>
  <c r="H11" i="12"/>
  <c r="H24" i="12"/>
  <c r="H16" i="12"/>
  <c r="H22" i="12"/>
  <c r="H36" i="12"/>
  <c r="D37" i="12"/>
  <c r="H28" i="12"/>
  <c r="H7" i="12"/>
  <c r="H20" i="12"/>
  <c r="H35" i="12"/>
  <c r="H27" i="12"/>
  <c r="H14" i="12"/>
  <c r="H10" i="12"/>
  <c r="H15" i="12"/>
  <c r="E37" i="12"/>
  <c r="G37" i="12"/>
  <c r="W37" i="11"/>
  <c r="H25" i="10"/>
  <c r="R25" i="10" s="1"/>
  <c r="T25" i="10" s="1"/>
  <c r="H7" i="10"/>
  <c r="R7" i="10" s="1"/>
  <c r="T7" i="10" s="1"/>
  <c r="H23" i="10"/>
  <c r="R23" i="10" s="1"/>
  <c r="T23" i="10" s="1"/>
  <c r="H9" i="10"/>
  <c r="R9" i="10" s="1"/>
  <c r="T9" i="10" s="1"/>
  <c r="H17" i="10"/>
  <c r="R17" i="10" s="1"/>
  <c r="T17" i="10" s="1"/>
  <c r="H33" i="10"/>
  <c r="R33" i="10" s="1"/>
  <c r="T33" i="10" s="1"/>
  <c r="H31" i="10"/>
  <c r="R31" i="10" s="1"/>
  <c r="T31" i="10" s="1"/>
  <c r="E5" i="10"/>
  <c r="H5" i="10" s="1"/>
  <c r="H37" i="12" l="1"/>
  <c r="R5" i="10"/>
  <c r="T5" i="10" s="1"/>
  <c r="H37" i="10"/>
  <c r="R37" i="10" s="1"/>
  <c r="T37" i="10" s="1"/>
  <c r="E37" i="10"/>
  <c r="V4" i="11" l="1"/>
  <c r="R37" i="11"/>
  <c r="V37" i="11" s="1"/>
  <c r="Q37" i="11"/>
  <c r="P37" i="11"/>
  <c r="O37" i="11"/>
  <c r="F37" i="11"/>
  <c r="C37" i="11"/>
  <c r="B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H24" i="11" l="1"/>
  <c r="H27" i="11"/>
  <c r="H29" i="11"/>
  <c r="H11" i="11"/>
  <c r="H7" i="11"/>
  <c r="H15" i="11"/>
  <c r="H22" i="11"/>
  <c r="H14" i="11"/>
  <c r="H6" i="11"/>
  <c r="H19" i="11"/>
  <c r="H34" i="11"/>
  <c r="H5" i="11"/>
  <c r="H17" i="11"/>
  <c r="H30" i="11"/>
  <c r="H35" i="11"/>
  <c r="H13" i="11"/>
  <c r="H12" i="11"/>
  <c r="H20" i="11"/>
  <c r="H25" i="11"/>
  <c r="G37" i="11"/>
  <c r="H16" i="11"/>
  <c r="H28" i="11"/>
  <c r="H33" i="11"/>
  <c r="D37" i="11"/>
  <c r="H9" i="11"/>
  <c r="H36" i="11"/>
  <c r="H8" i="11"/>
  <c r="H18" i="11"/>
  <c r="H23" i="11"/>
  <c r="H10" i="11"/>
  <c r="H32" i="11"/>
  <c r="H21" i="11"/>
  <c r="H26" i="11"/>
  <c r="H31" i="11"/>
  <c r="H4" i="1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E37" i="11" l="1"/>
  <c r="H37" i="11"/>
  <c r="E19" i="9" l="1"/>
  <c r="R37" i="9"/>
  <c r="E18" i="9"/>
  <c r="D36" i="9"/>
  <c r="E36" i="9" s="1"/>
  <c r="D35" i="9"/>
  <c r="E35" i="9" s="1"/>
  <c r="D34" i="9"/>
  <c r="E34" i="9" s="1"/>
  <c r="D33" i="9"/>
  <c r="E33" i="9" s="1"/>
  <c r="D32" i="9"/>
  <c r="E32" i="9" s="1"/>
  <c r="D31" i="9"/>
  <c r="E31" i="9" s="1"/>
  <c r="D30" i="9"/>
  <c r="E30" i="9" s="1"/>
  <c r="D29" i="9"/>
  <c r="E29" i="9" s="1"/>
  <c r="D28" i="9"/>
  <c r="E28" i="9" s="1"/>
  <c r="D27" i="9"/>
  <c r="E27" i="9" s="1"/>
  <c r="D26" i="9"/>
  <c r="E26" i="9" s="1"/>
  <c r="D25" i="9"/>
  <c r="E25" i="9" s="1"/>
  <c r="D24" i="9"/>
  <c r="E24" i="9" s="1"/>
  <c r="D23" i="9"/>
  <c r="E23" i="9" s="1"/>
  <c r="D22" i="9"/>
  <c r="E22" i="9" s="1"/>
  <c r="D21" i="9"/>
  <c r="E21" i="9" s="1"/>
  <c r="D20" i="9"/>
  <c r="E20" i="9" s="1"/>
  <c r="D19" i="9"/>
  <c r="D18" i="9"/>
  <c r="D17" i="9"/>
  <c r="E17" i="9" s="1"/>
  <c r="D16" i="9"/>
  <c r="E16" i="9" s="1"/>
  <c r="D15" i="9"/>
  <c r="E15" i="9" s="1"/>
  <c r="D14" i="9"/>
  <c r="E14" i="9" s="1"/>
  <c r="D13" i="9"/>
  <c r="E13" i="9" s="1"/>
  <c r="D12" i="9"/>
  <c r="E12" i="9" s="1"/>
  <c r="D11" i="9"/>
  <c r="E11" i="9" s="1"/>
  <c r="D10" i="9"/>
  <c r="E10" i="9" s="1"/>
  <c r="D9" i="9"/>
  <c r="E9" i="9" s="1"/>
  <c r="D8" i="9"/>
  <c r="E8" i="9" s="1"/>
  <c r="D7" i="9"/>
  <c r="E7" i="9" s="1"/>
  <c r="D6" i="9"/>
  <c r="E6" i="9" s="1"/>
  <c r="D5" i="9"/>
  <c r="E5" i="9" s="1"/>
  <c r="D4" i="9"/>
  <c r="P37" i="9" l="1"/>
  <c r="O37" i="9"/>
  <c r="F37" i="9"/>
  <c r="C37" i="9"/>
  <c r="B37" i="9"/>
  <c r="H35" i="9"/>
  <c r="Q35" i="9" s="1"/>
  <c r="S35" i="9" s="1"/>
  <c r="H32" i="9"/>
  <c r="Q32" i="9" s="1"/>
  <c r="S32" i="9" s="1"/>
  <c r="H29" i="9"/>
  <c r="Q29" i="9" s="1"/>
  <c r="S29" i="9" s="1"/>
  <c r="H28" i="9"/>
  <c r="Q28" i="9" s="1"/>
  <c r="S28" i="9" s="1"/>
  <c r="H25" i="9"/>
  <c r="Q25" i="9" s="1"/>
  <c r="S25" i="9" s="1"/>
  <c r="H24" i="9"/>
  <c r="Q24" i="9" s="1"/>
  <c r="S24" i="9" s="1"/>
  <c r="H9" i="9"/>
  <c r="Q9" i="9" s="1"/>
  <c r="S9" i="9" s="1"/>
  <c r="H7" i="9"/>
  <c r="Q7" i="9" s="1"/>
  <c r="S7" i="9" s="1"/>
  <c r="H5" i="9"/>
  <c r="Q5" i="9" s="1"/>
  <c r="S5" i="9" s="1"/>
  <c r="H13" i="9" l="1"/>
  <c r="Q13" i="9" s="1"/>
  <c r="S13" i="9" s="1"/>
  <c r="H15" i="9"/>
  <c r="Q15" i="9" s="1"/>
  <c r="S15" i="9" s="1"/>
  <c r="H20" i="9"/>
  <c r="Q20" i="9" s="1"/>
  <c r="S20" i="9" s="1"/>
  <c r="H22" i="9"/>
  <c r="Q22" i="9" s="1"/>
  <c r="S22" i="9" s="1"/>
  <c r="H31" i="9"/>
  <c r="Q31" i="9" s="1"/>
  <c r="S31" i="9" s="1"/>
  <c r="H36" i="9"/>
  <c r="Q36" i="9" s="1"/>
  <c r="S36" i="9" s="1"/>
  <c r="H26" i="9"/>
  <c r="Q26" i="9" s="1"/>
  <c r="S26" i="9" s="1"/>
  <c r="H10" i="9"/>
  <c r="Q10" i="9" s="1"/>
  <c r="S10" i="9" s="1"/>
  <c r="H18" i="9"/>
  <c r="Q18" i="9" s="1"/>
  <c r="S18" i="9" s="1"/>
  <c r="H27" i="9"/>
  <c r="Q27" i="9" s="1"/>
  <c r="S27" i="9" s="1"/>
  <c r="H34" i="9"/>
  <c r="Q34" i="9" s="1"/>
  <c r="S34" i="9" s="1"/>
  <c r="H11" i="9"/>
  <c r="Q11" i="9" s="1"/>
  <c r="S11" i="9" s="1"/>
  <c r="H21" i="9"/>
  <c r="Q21" i="9" s="1"/>
  <c r="S21" i="9" s="1"/>
  <c r="H19" i="9"/>
  <c r="Q19" i="9" s="1"/>
  <c r="S19" i="9" s="1"/>
  <c r="D37" i="9"/>
  <c r="H23" i="9"/>
  <c r="Q23" i="9" s="1"/>
  <c r="S23" i="9" s="1"/>
  <c r="H30" i="9"/>
  <c r="Q30" i="9" s="1"/>
  <c r="S30" i="9" s="1"/>
  <c r="H17" i="9"/>
  <c r="Q17" i="9" s="1"/>
  <c r="S17" i="9" s="1"/>
  <c r="H33" i="9"/>
  <c r="Q33" i="9" s="1"/>
  <c r="S33" i="9" s="1"/>
  <c r="H6" i="9"/>
  <c r="Q6" i="9" s="1"/>
  <c r="S6" i="9" s="1"/>
  <c r="H16" i="9"/>
  <c r="Q16" i="9" s="1"/>
  <c r="S16" i="9" s="1"/>
  <c r="H14" i="9"/>
  <c r="Q14" i="9" s="1"/>
  <c r="S14" i="9" s="1"/>
  <c r="H8" i="9"/>
  <c r="Q8" i="9" s="1"/>
  <c r="S8" i="9" s="1"/>
  <c r="H12" i="9"/>
  <c r="Q12" i="9" s="1"/>
  <c r="S12" i="9" s="1"/>
  <c r="G37" i="9"/>
  <c r="E4" i="9"/>
  <c r="E37" i="9" s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" i="7"/>
  <c r="H4" i="9" l="1"/>
  <c r="H37" i="9" s="1"/>
  <c r="Q36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" i="7"/>
  <c r="O36" i="7"/>
  <c r="F36" i="7"/>
  <c r="C36" i="7"/>
  <c r="B36" i="7"/>
  <c r="D35" i="7"/>
  <c r="E35" i="7" s="1"/>
  <c r="D34" i="7"/>
  <c r="E34" i="7" s="1"/>
  <c r="D33" i="7"/>
  <c r="E33" i="7" s="1"/>
  <c r="D32" i="7"/>
  <c r="E32" i="7" s="1"/>
  <c r="D31" i="7"/>
  <c r="E31" i="7" s="1"/>
  <c r="D30" i="7"/>
  <c r="E30" i="7" s="1"/>
  <c r="D29" i="7"/>
  <c r="E29" i="7" s="1"/>
  <c r="D28" i="7"/>
  <c r="E28" i="7" s="1"/>
  <c r="D27" i="7"/>
  <c r="E27" i="7" s="1"/>
  <c r="D26" i="7"/>
  <c r="E26" i="7" s="1"/>
  <c r="D25" i="7"/>
  <c r="E25" i="7" s="1"/>
  <c r="D24" i="7"/>
  <c r="E24" i="7" s="1"/>
  <c r="D23" i="7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D16" i="7"/>
  <c r="E16" i="7" s="1"/>
  <c r="D15" i="7"/>
  <c r="D14" i="7"/>
  <c r="E14" i="7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D4" i="7"/>
  <c r="E4" i="7" s="1"/>
  <c r="D3" i="7"/>
  <c r="E3" i="7" s="1"/>
  <c r="Q4" i="9" l="1"/>
  <c r="S4" i="9" s="1"/>
  <c r="E15" i="7"/>
  <c r="H15" i="7" s="1"/>
  <c r="P15" i="7" s="1"/>
  <c r="R15" i="7" s="1"/>
  <c r="E23" i="7"/>
  <c r="H23" i="7" s="1"/>
  <c r="P23" i="7" s="1"/>
  <c r="R23" i="7" s="1"/>
  <c r="H9" i="7"/>
  <c r="P9" i="7" s="1"/>
  <c r="R9" i="7" s="1"/>
  <c r="H33" i="7"/>
  <c r="P33" i="7" s="1"/>
  <c r="R33" i="7" s="1"/>
  <c r="S36" i="7"/>
  <c r="H7" i="7"/>
  <c r="P7" i="7" s="1"/>
  <c r="R7" i="7" s="1"/>
  <c r="H31" i="7"/>
  <c r="P31" i="7" s="1"/>
  <c r="R31" i="7" s="1"/>
  <c r="H25" i="7"/>
  <c r="P25" i="7" s="1"/>
  <c r="R25" i="7" s="1"/>
  <c r="H22" i="7"/>
  <c r="P22" i="7" s="1"/>
  <c r="R22" i="7" s="1"/>
  <c r="H14" i="7"/>
  <c r="P14" i="7" s="1"/>
  <c r="R14" i="7" s="1"/>
  <c r="H6" i="7"/>
  <c r="P6" i="7" s="1"/>
  <c r="R6" i="7" s="1"/>
  <c r="H4" i="7"/>
  <c r="H21" i="7"/>
  <c r="H12" i="7"/>
  <c r="H17" i="7"/>
  <c r="H28" i="7"/>
  <c r="H5" i="7"/>
  <c r="H20" i="7"/>
  <c r="G36" i="7"/>
  <c r="H29" i="7"/>
  <c r="H13" i="7"/>
  <c r="H30" i="7"/>
  <c r="H34" i="7"/>
  <c r="H8" i="7"/>
  <c r="H35" i="7"/>
  <c r="H11" i="7"/>
  <c r="H18" i="7"/>
  <c r="H32" i="7"/>
  <c r="H16" i="7"/>
  <c r="H10" i="7"/>
  <c r="H24" i="7"/>
  <c r="H27" i="7"/>
  <c r="H19" i="7"/>
  <c r="H26" i="7"/>
  <c r="D36" i="7"/>
  <c r="H3" i="7"/>
  <c r="P3" i="7" s="1"/>
  <c r="T37" i="1"/>
  <c r="E36" i="7" l="1"/>
  <c r="Q37" i="9"/>
  <c r="S37" i="9"/>
  <c r="P11" i="7"/>
  <c r="R11" i="7" s="1"/>
  <c r="P19" i="7"/>
  <c r="R19" i="7" s="1"/>
  <c r="P5" i="7"/>
  <c r="R5" i="7" s="1"/>
  <c r="P4" i="7"/>
  <c r="R4" i="7" s="1"/>
  <c r="P27" i="7"/>
  <c r="R27" i="7" s="1"/>
  <c r="P8" i="7"/>
  <c r="R8" i="7" s="1"/>
  <c r="P29" i="7"/>
  <c r="R29" i="7" s="1"/>
  <c r="P28" i="7"/>
  <c r="R28" i="7" s="1"/>
  <c r="P26" i="7"/>
  <c r="R26" i="7" s="1"/>
  <c r="P21" i="7"/>
  <c r="R21" i="7" s="1"/>
  <c r="P35" i="7"/>
  <c r="R35" i="7" s="1"/>
  <c r="P34" i="7"/>
  <c r="R34" i="7" s="1"/>
  <c r="P10" i="7"/>
  <c r="R10" i="7" s="1"/>
  <c r="P30" i="7"/>
  <c r="R30" i="7" s="1"/>
  <c r="P17" i="7"/>
  <c r="R17" i="7" s="1"/>
  <c r="P16" i="7"/>
  <c r="R16" i="7" s="1"/>
  <c r="P13" i="7"/>
  <c r="R13" i="7" s="1"/>
  <c r="P12" i="7"/>
  <c r="R12" i="7" s="1"/>
  <c r="P24" i="7"/>
  <c r="R24" i="7" s="1"/>
  <c r="P32" i="7"/>
  <c r="R32" i="7" s="1"/>
  <c r="P18" i="7"/>
  <c r="R18" i="7" s="1"/>
  <c r="P20" i="7"/>
  <c r="R20" i="7" s="1"/>
  <c r="H36" i="7"/>
  <c r="P37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4" i="1"/>
  <c r="B36" i="4"/>
  <c r="C36" i="4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" i="6"/>
  <c r="E14" i="6"/>
  <c r="H14" i="6" s="1"/>
  <c r="O14" i="6" s="1"/>
  <c r="E17" i="6"/>
  <c r="E18" i="6"/>
  <c r="E25" i="6"/>
  <c r="E33" i="6"/>
  <c r="F36" i="6"/>
  <c r="C36" i="6"/>
  <c r="B36" i="6"/>
  <c r="D35" i="6"/>
  <c r="E35" i="6" s="1"/>
  <c r="D34" i="6"/>
  <c r="E34" i="6" s="1"/>
  <c r="H34" i="6" s="1"/>
  <c r="O34" i="6" s="1"/>
  <c r="D33" i="6"/>
  <c r="D32" i="6"/>
  <c r="E32" i="6" s="1"/>
  <c r="D31" i="6"/>
  <c r="E31" i="6" s="1"/>
  <c r="D30" i="6"/>
  <c r="E30" i="6" s="1"/>
  <c r="H30" i="6" s="1"/>
  <c r="O30" i="6" s="1"/>
  <c r="D29" i="6"/>
  <c r="D28" i="6"/>
  <c r="E28" i="6" s="1"/>
  <c r="D27" i="6"/>
  <c r="E27" i="6" s="1"/>
  <c r="D26" i="6"/>
  <c r="E26" i="6" s="1"/>
  <c r="D25" i="6"/>
  <c r="D24" i="6"/>
  <c r="E24" i="6" s="1"/>
  <c r="D23" i="6"/>
  <c r="E23" i="6" s="1"/>
  <c r="D22" i="6"/>
  <c r="E22" i="6" s="1"/>
  <c r="H22" i="6" s="1"/>
  <c r="O22" i="6" s="1"/>
  <c r="D21" i="6"/>
  <c r="E21" i="6" s="1"/>
  <c r="D20" i="6"/>
  <c r="E20" i="6" s="1"/>
  <c r="D19" i="6"/>
  <c r="E19" i="6" s="1"/>
  <c r="D18" i="6"/>
  <c r="D17" i="6"/>
  <c r="D16" i="6"/>
  <c r="D15" i="6"/>
  <c r="E15" i="6" s="1"/>
  <c r="D14" i="6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6" i="6"/>
  <c r="E6" i="6" s="1"/>
  <c r="H6" i="6" s="1"/>
  <c r="O6" i="6" s="1"/>
  <c r="D5" i="6"/>
  <c r="E5" i="6" s="1"/>
  <c r="D4" i="6"/>
  <c r="D3" i="6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H18" i="3" s="1"/>
  <c r="O18" i="3" s="1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" i="3"/>
  <c r="E7" i="3"/>
  <c r="E10" i="3"/>
  <c r="E18" i="3"/>
  <c r="E25" i="3"/>
  <c r="E35" i="3"/>
  <c r="F36" i="3"/>
  <c r="C36" i="3"/>
  <c r="B36" i="3"/>
  <c r="D35" i="3"/>
  <c r="D34" i="3"/>
  <c r="E34" i="3" s="1"/>
  <c r="D33" i="3"/>
  <c r="E33" i="3" s="1"/>
  <c r="D32" i="3"/>
  <c r="E32" i="3" s="1"/>
  <c r="D31" i="3"/>
  <c r="E31" i="3" s="1"/>
  <c r="D30" i="3"/>
  <c r="E30" i="3" s="1"/>
  <c r="D29" i="3"/>
  <c r="D28" i="3"/>
  <c r="D27" i="3"/>
  <c r="E27" i="3" s="1"/>
  <c r="D26" i="3"/>
  <c r="E26" i="3" s="1"/>
  <c r="D25" i="3"/>
  <c r="D24" i="3"/>
  <c r="E24" i="3" s="1"/>
  <c r="D23" i="3"/>
  <c r="E23" i="3" s="1"/>
  <c r="D22" i="3"/>
  <c r="E22" i="3" s="1"/>
  <c r="D21" i="3"/>
  <c r="D20" i="3"/>
  <c r="D19" i="3"/>
  <c r="E19" i="3" s="1"/>
  <c r="D18" i="3"/>
  <c r="D17" i="3"/>
  <c r="E17" i="3" s="1"/>
  <c r="D16" i="3"/>
  <c r="E16" i="3" s="1"/>
  <c r="D15" i="3"/>
  <c r="E15" i="3" s="1"/>
  <c r="D14" i="3"/>
  <c r="E14" i="3" s="1"/>
  <c r="D13" i="3"/>
  <c r="D12" i="3"/>
  <c r="D11" i="3"/>
  <c r="E11" i="3" s="1"/>
  <c r="D10" i="3"/>
  <c r="D9" i="3"/>
  <c r="E9" i="3" s="1"/>
  <c r="D8" i="3"/>
  <c r="E8" i="3" s="1"/>
  <c r="D7" i="3"/>
  <c r="D6" i="3"/>
  <c r="E6" i="3" s="1"/>
  <c r="D5" i="3"/>
  <c r="E5" i="3" s="1"/>
  <c r="D4" i="3"/>
  <c r="E4" i="3" s="1"/>
  <c r="D3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E8" i="2"/>
  <c r="E15" i="2"/>
  <c r="E23" i="2"/>
  <c r="E32" i="2"/>
  <c r="G3" i="2"/>
  <c r="D3" i="5"/>
  <c r="E3" i="5" s="1"/>
  <c r="G3" i="5"/>
  <c r="D4" i="5"/>
  <c r="E4" i="5" s="1"/>
  <c r="G4" i="5"/>
  <c r="D5" i="5"/>
  <c r="E5" i="5" s="1"/>
  <c r="G5" i="5"/>
  <c r="D6" i="5"/>
  <c r="E6" i="5" s="1"/>
  <c r="G6" i="5"/>
  <c r="D7" i="5"/>
  <c r="E7" i="5" s="1"/>
  <c r="H7" i="5" s="1"/>
  <c r="I7" i="5" s="1"/>
  <c r="J7" i="5" s="1"/>
  <c r="G7" i="5"/>
  <c r="D8" i="5"/>
  <c r="E8" i="5" s="1"/>
  <c r="G8" i="5"/>
  <c r="D9" i="5"/>
  <c r="E9" i="5" s="1"/>
  <c r="G9" i="5"/>
  <c r="D10" i="5"/>
  <c r="E10" i="5"/>
  <c r="H10" i="5" s="1"/>
  <c r="I10" i="5" s="1"/>
  <c r="J10" i="5" s="1"/>
  <c r="G10" i="5"/>
  <c r="D11" i="5"/>
  <c r="E11" i="5" s="1"/>
  <c r="G11" i="5"/>
  <c r="D12" i="5"/>
  <c r="E12" i="5" s="1"/>
  <c r="H12" i="5" s="1"/>
  <c r="I12" i="5" s="1"/>
  <c r="J12" i="5" s="1"/>
  <c r="G12" i="5"/>
  <c r="D13" i="5"/>
  <c r="E13" i="5" s="1"/>
  <c r="G13" i="5"/>
  <c r="D14" i="5"/>
  <c r="E14" i="5" s="1"/>
  <c r="H14" i="5" s="1"/>
  <c r="I14" i="5" s="1"/>
  <c r="J14" i="5" s="1"/>
  <c r="G14" i="5"/>
  <c r="D15" i="5"/>
  <c r="E15" i="5" s="1"/>
  <c r="H15" i="5" s="1"/>
  <c r="I15" i="5" s="1"/>
  <c r="J15" i="5" s="1"/>
  <c r="G15" i="5"/>
  <c r="D16" i="5"/>
  <c r="E16" i="5" s="1"/>
  <c r="G16" i="5"/>
  <c r="D17" i="5"/>
  <c r="E17" i="5" s="1"/>
  <c r="G17" i="5"/>
  <c r="D18" i="5"/>
  <c r="E18" i="5"/>
  <c r="H18" i="5" s="1"/>
  <c r="I18" i="5" s="1"/>
  <c r="J18" i="5" s="1"/>
  <c r="G18" i="5"/>
  <c r="D19" i="5"/>
  <c r="E19" i="5" s="1"/>
  <c r="G19" i="5"/>
  <c r="D20" i="5"/>
  <c r="E20" i="5" s="1"/>
  <c r="G20" i="5"/>
  <c r="D21" i="5"/>
  <c r="E21" i="5" s="1"/>
  <c r="G21" i="5"/>
  <c r="D22" i="5"/>
  <c r="E22" i="5" s="1"/>
  <c r="G22" i="5"/>
  <c r="D23" i="5"/>
  <c r="E23" i="5" s="1"/>
  <c r="H23" i="5" s="1"/>
  <c r="I23" i="5" s="1"/>
  <c r="J23" i="5" s="1"/>
  <c r="G23" i="5"/>
  <c r="D24" i="5"/>
  <c r="E24" i="5"/>
  <c r="G24" i="5"/>
  <c r="D25" i="5"/>
  <c r="E25" i="5" s="1"/>
  <c r="G25" i="5"/>
  <c r="D26" i="5"/>
  <c r="E26" i="5" s="1"/>
  <c r="H26" i="5" s="1"/>
  <c r="I26" i="5" s="1"/>
  <c r="J26" i="5" s="1"/>
  <c r="G26" i="5"/>
  <c r="D27" i="5"/>
  <c r="E27" i="5" s="1"/>
  <c r="G27" i="5"/>
  <c r="D28" i="5"/>
  <c r="E28" i="5" s="1"/>
  <c r="G28" i="5"/>
  <c r="D29" i="5"/>
  <c r="E29" i="5" s="1"/>
  <c r="G29" i="5"/>
  <c r="D30" i="5"/>
  <c r="E30" i="5" s="1"/>
  <c r="H30" i="5" s="1"/>
  <c r="I30" i="5" s="1"/>
  <c r="J30" i="5" s="1"/>
  <c r="G30" i="5"/>
  <c r="D31" i="5"/>
  <c r="E31" i="5" s="1"/>
  <c r="G31" i="5"/>
  <c r="D32" i="5"/>
  <c r="E32" i="5"/>
  <c r="G32" i="5"/>
  <c r="D33" i="5"/>
  <c r="E33" i="5" s="1"/>
  <c r="H33" i="5" s="1"/>
  <c r="I33" i="5" s="1"/>
  <c r="J33" i="5" s="1"/>
  <c r="G33" i="5"/>
  <c r="D34" i="5"/>
  <c r="E34" i="5"/>
  <c r="G34" i="5"/>
  <c r="D35" i="5"/>
  <c r="E35" i="5" s="1"/>
  <c r="H35" i="5" s="1"/>
  <c r="I35" i="5" s="1"/>
  <c r="J35" i="5" s="1"/>
  <c r="G35" i="5"/>
  <c r="B36" i="5"/>
  <c r="C36" i="5"/>
  <c r="F36" i="5"/>
  <c r="V36" i="4"/>
  <c r="U36" i="4"/>
  <c r="T36" i="4"/>
  <c r="Q36" i="4"/>
  <c r="P36" i="4"/>
  <c r="O36" i="4"/>
  <c r="N36" i="4"/>
  <c r="M36" i="4"/>
  <c r="H36" i="4"/>
  <c r="I35" i="4"/>
  <c r="J35" i="4" s="1"/>
  <c r="K35" i="4" s="1"/>
  <c r="Y35" i="4" s="1"/>
  <c r="D35" i="4"/>
  <c r="E35" i="4" s="1"/>
  <c r="F35" i="4" s="1"/>
  <c r="G35" i="4" s="1"/>
  <c r="I34" i="4"/>
  <c r="J34" i="4" s="1"/>
  <c r="K34" i="4" s="1"/>
  <c r="Y34" i="4" s="1"/>
  <c r="D34" i="4"/>
  <c r="E34" i="4" s="1"/>
  <c r="F34" i="4" s="1"/>
  <c r="G34" i="4" s="1"/>
  <c r="L34" i="4" s="1"/>
  <c r="J33" i="4"/>
  <c r="K33" i="4" s="1"/>
  <c r="Y33" i="4" s="1"/>
  <c r="I33" i="4"/>
  <c r="D33" i="4"/>
  <c r="E33" i="4" s="1"/>
  <c r="F33" i="4" s="1"/>
  <c r="G33" i="4" s="1"/>
  <c r="I32" i="4"/>
  <c r="J32" i="4" s="1"/>
  <c r="K32" i="4" s="1"/>
  <c r="Y32" i="4" s="1"/>
  <c r="D32" i="4"/>
  <c r="E32" i="4" s="1"/>
  <c r="F32" i="4" s="1"/>
  <c r="G32" i="4" s="1"/>
  <c r="L32" i="4" s="1"/>
  <c r="I31" i="4"/>
  <c r="J31" i="4" s="1"/>
  <c r="K31" i="4" s="1"/>
  <c r="Y31" i="4" s="1"/>
  <c r="D31" i="4"/>
  <c r="E31" i="4" s="1"/>
  <c r="F31" i="4" s="1"/>
  <c r="G31" i="4" s="1"/>
  <c r="I30" i="4"/>
  <c r="J30" i="4" s="1"/>
  <c r="K30" i="4" s="1"/>
  <c r="Y30" i="4" s="1"/>
  <c r="D30" i="4"/>
  <c r="E30" i="4" s="1"/>
  <c r="F30" i="4" s="1"/>
  <c r="G30" i="4" s="1"/>
  <c r="L30" i="4" s="1"/>
  <c r="I29" i="4"/>
  <c r="J29" i="4" s="1"/>
  <c r="K29" i="4" s="1"/>
  <c r="Y29" i="4" s="1"/>
  <c r="D29" i="4"/>
  <c r="E29" i="4" s="1"/>
  <c r="F29" i="4" s="1"/>
  <c r="I28" i="4"/>
  <c r="J28" i="4" s="1"/>
  <c r="K28" i="4" s="1"/>
  <c r="Y28" i="4" s="1"/>
  <c r="D28" i="4"/>
  <c r="E28" i="4" s="1"/>
  <c r="I27" i="4"/>
  <c r="J27" i="4" s="1"/>
  <c r="K27" i="4" s="1"/>
  <c r="Y27" i="4" s="1"/>
  <c r="E27" i="4"/>
  <c r="F27" i="4" s="1"/>
  <c r="G27" i="4" s="1"/>
  <c r="D27" i="4"/>
  <c r="J26" i="4"/>
  <c r="K26" i="4" s="1"/>
  <c r="Y26" i="4" s="1"/>
  <c r="I26" i="4"/>
  <c r="D26" i="4"/>
  <c r="E26" i="4" s="1"/>
  <c r="F26" i="4" s="1"/>
  <c r="G26" i="4" s="1"/>
  <c r="I25" i="4"/>
  <c r="J25" i="4" s="1"/>
  <c r="K25" i="4" s="1"/>
  <c r="Y25" i="4" s="1"/>
  <c r="E25" i="4"/>
  <c r="F25" i="4" s="1"/>
  <c r="G25" i="4" s="1"/>
  <c r="D25" i="4"/>
  <c r="I24" i="4"/>
  <c r="J24" i="4" s="1"/>
  <c r="K24" i="4" s="1"/>
  <c r="Y24" i="4" s="1"/>
  <c r="D24" i="4"/>
  <c r="E24" i="4" s="1"/>
  <c r="F24" i="4" s="1"/>
  <c r="G24" i="4" s="1"/>
  <c r="I23" i="4"/>
  <c r="J23" i="4" s="1"/>
  <c r="K23" i="4" s="1"/>
  <c r="Y23" i="4" s="1"/>
  <c r="D23" i="4"/>
  <c r="E23" i="4" s="1"/>
  <c r="F23" i="4" s="1"/>
  <c r="I22" i="4"/>
  <c r="J22" i="4" s="1"/>
  <c r="K22" i="4" s="1"/>
  <c r="Y22" i="4" s="1"/>
  <c r="D22" i="4"/>
  <c r="E22" i="4" s="1"/>
  <c r="F22" i="4" s="1"/>
  <c r="I21" i="4"/>
  <c r="J21" i="4" s="1"/>
  <c r="K21" i="4" s="1"/>
  <c r="Y21" i="4" s="1"/>
  <c r="D21" i="4"/>
  <c r="E21" i="4" s="1"/>
  <c r="F21" i="4" s="1"/>
  <c r="G21" i="4" s="1"/>
  <c r="I20" i="4"/>
  <c r="J20" i="4" s="1"/>
  <c r="K20" i="4" s="1"/>
  <c r="Y20" i="4" s="1"/>
  <c r="E20" i="4"/>
  <c r="F20" i="4" s="1"/>
  <c r="G20" i="4" s="1"/>
  <c r="L20" i="4" s="1"/>
  <c r="D20" i="4"/>
  <c r="I19" i="4"/>
  <c r="J19" i="4" s="1"/>
  <c r="K19" i="4" s="1"/>
  <c r="Y19" i="4" s="1"/>
  <c r="D19" i="4"/>
  <c r="E19" i="4" s="1"/>
  <c r="J18" i="4"/>
  <c r="K18" i="4" s="1"/>
  <c r="Y18" i="4" s="1"/>
  <c r="I18" i="4"/>
  <c r="D18" i="4"/>
  <c r="E18" i="4" s="1"/>
  <c r="I17" i="4"/>
  <c r="J17" i="4" s="1"/>
  <c r="K17" i="4" s="1"/>
  <c r="Y17" i="4" s="1"/>
  <c r="E17" i="4"/>
  <c r="F17" i="4" s="1"/>
  <c r="G17" i="4" s="1"/>
  <c r="D17" i="4"/>
  <c r="I16" i="4"/>
  <c r="J16" i="4" s="1"/>
  <c r="K16" i="4" s="1"/>
  <c r="Y16" i="4" s="1"/>
  <c r="D16" i="4"/>
  <c r="E16" i="4" s="1"/>
  <c r="I15" i="4"/>
  <c r="J15" i="4" s="1"/>
  <c r="K15" i="4" s="1"/>
  <c r="Y15" i="4" s="1"/>
  <c r="D15" i="4"/>
  <c r="E15" i="4" s="1"/>
  <c r="F15" i="4" s="1"/>
  <c r="K14" i="4"/>
  <c r="Y14" i="4" s="1"/>
  <c r="I14" i="4"/>
  <c r="J14" i="4" s="1"/>
  <c r="D14" i="4"/>
  <c r="E14" i="4" s="1"/>
  <c r="F14" i="4" s="1"/>
  <c r="I13" i="4"/>
  <c r="J13" i="4" s="1"/>
  <c r="K13" i="4" s="1"/>
  <c r="Y13" i="4" s="1"/>
  <c r="D13" i="4"/>
  <c r="E13" i="4" s="1"/>
  <c r="F13" i="4" s="1"/>
  <c r="G13" i="4" s="1"/>
  <c r="I12" i="4"/>
  <c r="J12" i="4" s="1"/>
  <c r="K12" i="4" s="1"/>
  <c r="Y12" i="4" s="1"/>
  <c r="D12" i="4"/>
  <c r="E12" i="4" s="1"/>
  <c r="F12" i="4" s="1"/>
  <c r="I11" i="4"/>
  <c r="J11" i="4" s="1"/>
  <c r="K11" i="4" s="1"/>
  <c r="Y11" i="4" s="1"/>
  <c r="D11" i="4"/>
  <c r="E11" i="4" s="1"/>
  <c r="F11" i="4" s="1"/>
  <c r="I10" i="4"/>
  <c r="J10" i="4" s="1"/>
  <c r="K10" i="4" s="1"/>
  <c r="Y10" i="4" s="1"/>
  <c r="D10" i="4"/>
  <c r="E10" i="4" s="1"/>
  <c r="I9" i="4"/>
  <c r="J9" i="4" s="1"/>
  <c r="K9" i="4" s="1"/>
  <c r="Y9" i="4" s="1"/>
  <c r="D9" i="4"/>
  <c r="E9" i="4" s="1"/>
  <c r="I8" i="4"/>
  <c r="J8" i="4" s="1"/>
  <c r="K8" i="4" s="1"/>
  <c r="Y8" i="4" s="1"/>
  <c r="D8" i="4"/>
  <c r="E8" i="4" s="1"/>
  <c r="F8" i="4" s="1"/>
  <c r="I7" i="4"/>
  <c r="J7" i="4" s="1"/>
  <c r="K7" i="4" s="1"/>
  <c r="Y7" i="4" s="1"/>
  <c r="E7" i="4"/>
  <c r="F7" i="4" s="1"/>
  <c r="D7" i="4"/>
  <c r="I6" i="4"/>
  <c r="J6" i="4" s="1"/>
  <c r="K6" i="4" s="1"/>
  <c r="Y6" i="4" s="1"/>
  <c r="E6" i="4"/>
  <c r="F6" i="4" s="1"/>
  <c r="G6" i="4" s="1"/>
  <c r="D6" i="4"/>
  <c r="I5" i="4"/>
  <c r="D5" i="4"/>
  <c r="E5" i="4" s="1"/>
  <c r="J4" i="4"/>
  <c r="K4" i="4" s="1"/>
  <c r="Y4" i="4" s="1"/>
  <c r="I4" i="4"/>
  <c r="E4" i="4"/>
  <c r="F4" i="4" s="1"/>
  <c r="G4" i="4" s="1"/>
  <c r="D4" i="4"/>
  <c r="I3" i="4"/>
  <c r="J3" i="4" s="1"/>
  <c r="K3" i="4" s="1"/>
  <c r="D3" i="4"/>
  <c r="E3" i="4" s="1"/>
  <c r="F3" i="4" s="1"/>
  <c r="G3" i="4" s="1"/>
  <c r="L3" i="4" s="1"/>
  <c r="F36" i="2"/>
  <c r="C36" i="2"/>
  <c r="B36" i="2"/>
  <c r="D35" i="2"/>
  <c r="E35" i="2" s="1"/>
  <c r="D34" i="2"/>
  <c r="E34" i="2" s="1"/>
  <c r="D33" i="2"/>
  <c r="E33" i="2" s="1"/>
  <c r="D32" i="2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D7" i="2"/>
  <c r="E7" i="2" s="1"/>
  <c r="D6" i="2"/>
  <c r="E6" i="2" s="1"/>
  <c r="D5" i="2"/>
  <c r="E5" i="2" s="1"/>
  <c r="D4" i="2"/>
  <c r="E4" i="2" s="1"/>
  <c r="D3" i="2"/>
  <c r="L35" i="4" l="1"/>
  <c r="R35" i="4" s="1"/>
  <c r="L25" i="4"/>
  <c r="G36" i="5"/>
  <c r="L4" i="4"/>
  <c r="L24" i="4"/>
  <c r="H26" i="6"/>
  <c r="O26" i="6" s="1"/>
  <c r="H18" i="6"/>
  <c r="O18" i="6" s="1"/>
  <c r="H10" i="6"/>
  <c r="O10" i="6" s="1"/>
  <c r="L33" i="4"/>
  <c r="H6" i="3"/>
  <c r="O6" i="3" s="1"/>
  <c r="H14" i="3"/>
  <c r="O14" i="3" s="1"/>
  <c r="H28" i="5"/>
  <c r="I28" i="5" s="1"/>
  <c r="J28" i="5" s="1"/>
  <c r="H4" i="5"/>
  <c r="I4" i="5" s="1"/>
  <c r="J4" i="5" s="1"/>
  <c r="H30" i="3"/>
  <c r="O30" i="3" s="1"/>
  <c r="L31" i="4"/>
  <c r="X31" i="4" s="1"/>
  <c r="H17" i="5"/>
  <c r="I17" i="5" s="1"/>
  <c r="J17" i="5" s="1"/>
  <c r="L13" i="4"/>
  <c r="H20" i="5"/>
  <c r="I20" i="5" s="1"/>
  <c r="J20" i="5" s="1"/>
  <c r="H31" i="5"/>
  <c r="I31" i="5" s="1"/>
  <c r="J31" i="5" s="1"/>
  <c r="H34" i="3"/>
  <c r="O34" i="3" s="1"/>
  <c r="L26" i="4"/>
  <c r="R26" i="4" s="1"/>
  <c r="W26" i="4" s="1"/>
  <c r="X26" i="4" s="1"/>
  <c r="P36" i="7"/>
  <c r="R3" i="7"/>
  <c r="R36" i="7" s="1"/>
  <c r="F16" i="4"/>
  <c r="G16" i="4" s="1"/>
  <c r="L16" i="4" s="1"/>
  <c r="F10" i="4"/>
  <c r="G10" i="4" s="1"/>
  <c r="L10" i="4" s="1"/>
  <c r="L21" i="4"/>
  <c r="R21" i="4" s="1"/>
  <c r="W21" i="4" s="1"/>
  <c r="X21" i="4" s="1"/>
  <c r="Y3" i="4"/>
  <c r="L27" i="4"/>
  <c r="R27" i="4" s="1"/>
  <c r="W27" i="4" s="1"/>
  <c r="X27" i="4" s="1"/>
  <c r="F28" i="4"/>
  <c r="G28" i="4" s="1"/>
  <c r="L28" i="4" s="1"/>
  <c r="I36" i="4"/>
  <c r="H34" i="5"/>
  <c r="I34" i="5" s="1"/>
  <c r="J34" i="5" s="1"/>
  <c r="H22" i="5"/>
  <c r="I22" i="5" s="1"/>
  <c r="J22" i="5" s="1"/>
  <c r="H19" i="5"/>
  <c r="I19" i="5" s="1"/>
  <c r="J19" i="5" s="1"/>
  <c r="H6" i="5"/>
  <c r="I6" i="5" s="1"/>
  <c r="J6" i="5" s="1"/>
  <c r="H26" i="3"/>
  <c r="O26" i="3" s="1"/>
  <c r="H10" i="3"/>
  <c r="O10" i="3" s="1"/>
  <c r="E16" i="6"/>
  <c r="D36" i="2"/>
  <c r="H29" i="5"/>
  <c r="I29" i="5" s="1"/>
  <c r="J29" i="5" s="1"/>
  <c r="H13" i="5"/>
  <c r="I13" i="5" s="1"/>
  <c r="J13" i="5" s="1"/>
  <c r="G8" i="4"/>
  <c r="H25" i="5"/>
  <c r="I25" i="5" s="1"/>
  <c r="J25" i="5" s="1"/>
  <c r="D36" i="5"/>
  <c r="H9" i="5"/>
  <c r="I9" i="5" s="1"/>
  <c r="J9" i="5" s="1"/>
  <c r="E3" i="2"/>
  <c r="E36" i="2" s="1"/>
  <c r="H29" i="3"/>
  <c r="O29" i="3" s="1"/>
  <c r="F5" i="4"/>
  <c r="G5" i="4" s="1"/>
  <c r="H16" i="5"/>
  <c r="I16" i="5" s="1"/>
  <c r="J16" i="5" s="1"/>
  <c r="H13" i="3"/>
  <c r="O13" i="3" s="1"/>
  <c r="H8" i="3"/>
  <c r="O8" i="3" s="1"/>
  <c r="H24" i="6"/>
  <c r="O24" i="6" s="1"/>
  <c r="H33" i="3"/>
  <c r="O33" i="3" s="1"/>
  <c r="D36" i="6"/>
  <c r="G14" i="4"/>
  <c r="L14" i="4" s="1"/>
  <c r="S14" i="4" s="1"/>
  <c r="H24" i="5"/>
  <c r="I24" i="5" s="1"/>
  <c r="J24" i="5" s="1"/>
  <c r="H21" i="5"/>
  <c r="I21" i="5" s="1"/>
  <c r="J21" i="5" s="1"/>
  <c r="H8" i="5"/>
  <c r="I8" i="5" s="1"/>
  <c r="J8" i="5" s="1"/>
  <c r="H5" i="5"/>
  <c r="I5" i="5" s="1"/>
  <c r="J5" i="5" s="1"/>
  <c r="D36" i="3"/>
  <c r="H9" i="3"/>
  <c r="O9" i="3" s="1"/>
  <c r="H7" i="3"/>
  <c r="O7" i="3" s="1"/>
  <c r="E29" i="6"/>
  <c r="H29" i="6" s="1"/>
  <c r="O29" i="6" s="1"/>
  <c r="F19" i="4"/>
  <c r="G19" i="4" s="1"/>
  <c r="L19" i="4" s="1"/>
  <c r="H27" i="5"/>
  <c r="I27" i="5" s="1"/>
  <c r="J27" i="5" s="1"/>
  <c r="H11" i="5"/>
  <c r="I11" i="5" s="1"/>
  <c r="J11" i="5" s="1"/>
  <c r="H17" i="3"/>
  <c r="O17" i="3" s="1"/>
  <c r="H24" i="3"/>
  <c r="O24" i="3" s="1"/>
  <c r="E29" i="3"/>
  <c r="E21" i="3"/>
  <c r="H21" i="3" s="1"/>
  <c r="O21" i="3" s="1"/>
  <c r="E13" i="3"/>
  <c r="H22" i="3"/>
  <c r="O22" i="3" s="1"/>
  <c r="H13" i="6"/>
  <c r="O13" i="6" s="1"/>
  <c r="H32" i="6"/>
  <c r="O32" i="6" s="1"/>
  <c r="E3" i="6"/>
  <c r="H3" i="6" s="1"/>
  <c r="O3" i="6" s="1"/>
  <c r="E4" i="6"/>
  <c r="H4" i="6" s="1"/>
  <c r="O4" i="6" s="1"/>
  <c r="F18" i="4"/>
  <c r="G18" i="4" s="1"/>
  <c r="L18" i="4" s="1"/>
  <c r="H5" i="3"/>
  <c r="O5" i="3" s="1"/>
  <c r="H8" i="6"/>
  <c r="O8" i="6" s="1"/>
  <c r="D36" i="4"/>
  <c r="H32" i="5"/>
  <c r="I32" i="5" s="1"/>
  <c r="J32" i="5" s="1"/>
  <c r="G12" i="4"/>
  <c r="L12" i="4" s="1"/>
  <c r="S12" i="4" s="1"/>
  <c r="G29" i="4"/>
  <c r="L29" i="4" s="1"/>
  <c r="S29" i="4" s="1"/>
  <c r="H25" i="3"/>
  <c r="O25" i="3" s="1"/>
  <c r="E3" i="3"/>
  <c r="H3" i="3" s="1"/>
  <c r="O3" i="3" s="1"/>
  <c r="E28" i="3"/>
  <c r="H28" i="3" s="1"/>
  <c r="O28" i="3" s="1"/>
  <c r="E20" i="3"/>
  <c r="H20" i="3" s="1"/>
  <c r="O20" i="3" s="1"/>
  <c r="E12" i="3"/>
  <c r="H12" i="3" s="1"/>
  <c r="O12" i="3" s="1"/>
  <c r="H20" i="6"/>
  <c r="O20" i="6" s="1"/>
  <c r="F9" i="4"/>
  <c r="G9" i="4" s="1"/>
  <c r="L9" i="4" s="1"/>
  <c r="R37" i="1"/>
  <c r="G23" i="4"/>
  <c r="L23" i="4" s="1"/>
  <c r="R23" i="4" s="1"/>
  <c r="G7" i="4"/>
  <c r="L7" i="4" s="1"/>
  <c r="X7" i="4" s="1"/>
  <c r="G11" i="4"/>
  <c r="L11" i="4" s="1"/>
  <c r="S11" i="4" s="1"/>
  <c r="G15" i="4"/>
  <c r="L15" i="4" s="1"/>
  <c r="G22" i="4"/>
  <c r="L22" i="4" s="1"/>
  <c r="H5" i="6"/>
  <c r="O5" i="6" s="1"/>
  <c r="H21" i="6"/>
  <c r="O21" i="6" s="1"/>
  <c r="H9" i="6"/>
  <c r="O9" i="6" s="1"/>
  <c r="H12" i="6"/>
  <c r="O12" i="6" s="1"/>
  <c r="H25" i="6"/>
  <c r="O25" i="6" s="1"/>
  <c r="H28" i="6"/>
  <c r="O28" i="6" s="1"/>
  <c r="H17" i="6"/>
  <c r="O17" i="6" s="1"/>
  <c r="H33" i="6"/>
  <c r="O33" i="6" s="1"/>
  <c r="H7" i="6"/>
  <c r="O7" i="6" s="1"/>
  <c r="H11" i="6"/>
  <c r="O11" i="6" s="1"/>
  <c r="H15" i="6"/>
  <c r="O15" i="6" s="1"/>
  <c r="H19" i="6"/>
  <c r="O19" i="6" s="1"/>
  <c r="H23" i="6"/>
  <c r="O23" i="6" s="1"/>
  <c r="H27" i="6"/>
  <c r="O27" i="6" s="1"/>
  <c r="H31" i="6"/>
  <c r="O31" i="6" s="1"/>
  <c r="H35" i="6"/>
  <c r="O35" i="6" s="1"/>
  <c r="G36" i="6"/>
  <c r="H4" i="3"/>
  <c r="O4" i="3" s="1"/>
  <c r="H16" i="3"/>
  <c r="O16" i="3" s="1"/>
  <c r="H32" i="3"/>
  <c r="O32" i="3" s="1"/>
  <c r="H11" i="3"/>
  <c r="O11" i="3" s="1"/>
  <c r="H15" i="3"/>
  <c r="O15" i="3" s="1"/>
  <c r="H19" i="3"/>
  <c r="O19" i="3" s="1"/>
  <c r="H23" i="3"/>
  <c r="O23" i="3" s="1"/>
  <c r="H27" i="3"/>
  <c r="O27" i="3" s="1"/>
  <c r="H31" i="3"/>
  <c r="O31" i="3" s="1"/>
  <c r="H35" i="3"/>
  <c r="O35" i="3" s="1"/>
  <c r="G36" i="3"/>
  <c r="H3" i="5"/>
  <c r="E36" i="5"/>
  <c r="S32" i="4"/>
  <c r="R32" i="4"/>
  <c r="X32" i="4"/>
  <c r="L8" i="4"/>
  <c r="X12" i="4"/>
  <c r="R12" i="4"/>
  <c r="R13" i="4"/>
  <c r="W13" i="4" s="1"/>
  <c r="X13" i="4" s="1"/>
  <c r="S13" i="4"/>
  <c r="S34" i="4"/>
  <c r="R34" i="4"/>
  <c r="W34" i="4" s="1"/>
  <c r="X34" i="4" s="1"/>
  <c r="R4" i="4"/>
  <c r="W4" i="4" s="1"/>
  <c r="X4" i="4" s="1"/>
  <c r="S4" i="4"/>
  <c r="S33" i="4"/>
  <c r="R33" i="4"/>
  <c r="X33" i="4"/>
  <c r="S26" i="4"/>
  <c r="S3" i="4"/>
  <c r="R3" i="4"/>
  <c r="S20" i="4"/>
  <c r="R20" i="4"/>
  <c r="W20" i="4" s="1"/>
  <c r="X20" i="4" s="1"/>
  <c r="S24" i="4"/>
  <c r="R24" i="4"/>
  <c r="W24" i="4" s="1"/>
  <c r="X24" i="4" s="1"/>
  <c r="S25" i="4"/>
  <c r="R25" i="4"/>
  <c r="X25" i="4"/>
  <c r="S30" i="4"/>
  <c r="R30" i="4"/>
  <c r="W30" i="4" s="1"/>
  <c r="X30" i="4" s="1"/>
  <c r="S31" i="4"/>
  <c r="R31" i="4"/>
  <c r="L6" i="4"/>
  <c r="S21" i="4"/>
  <c r="S35" i="4"/>
  <c r="J5" i="4"/>
  <c r="K5" i="4" s="1"/>
  <c r="Y5" i="4" s="1"/>
  <c r="Y36" i="4" s="1"/>
  <c r="X35" i="4"/>
  <c r="L17" i="4"/>
  <c r="E36" i="4"/>
  <c r="H31" i="2"/>
  <c r="O31" i="2" s="1"/>
  <c r="H11" i="2"/>
  <c r="O11" i="2" s="1"/>
  <c r="H19" i="2"/>
  <c r="O19" i="2" s="1"/>
  <c r="H27" i="2"/>
  <c r="O27" i="2" s="1"/>
  <c r="H35" i="2"/>
  <c r="O35" i="2" s="1"/>
  <c r="H4" i="2"/>
  <c r="O4" i="2" s="1"/>
  <c r="H9" i="2"/>
  <c r="O9" i="2" s="1"/>
  <c r="H10" i="2"/>
  <c r="O10" i="2" s="1"/>
  <c r="H12" i="2"/>
  <c r="O12" i="2" s="1"/>
  <c r="H17" i="2"/>
  <c r="O17" i="2" s="1"/>
  <c r="H18" i="2"/>
  <c r="O18" i="2" s="1"/>
  <c r="H20" i="2"/>
  <c r="O20" i="2" s="1"/>
  <c r="H25" i="2"/>
  <c r="O25" i="2" s="1"/>
  <c r="H26" i="2"/>
  <c r="O26" i="2" s="1"/>
  <c r="H28" i="2"/>
  <c r="O28" i="2" s="1"/>
  <c r="H33" i="2"/>
  <c r="O33" i="2" s="1"/>
  <c r="H34" i="2"/>
  <c r="O34" i="2" s="1"/>
  <c r="H7" i="2"/>
  <c r="O7" i="2" s="1"/>
  <c r="H15" i="2"/>
  <c r="O15" i="2" s="1"/>
  <c r="H23" i="2"/>
  <c r="O23" i="2" s="1"/>
  <c r="H5" i="2"/>
  <c r="O5" i="2" s="1"/>
  <c r="H6" i="2"/>
  <c r="O6" i="2" s="1"/>
  <c r="H8" i="2"/>
  <c r="O8" i="2" s="1"/>
  <c r="H13" i="2"/>
  <c r="O13" i="2" s="1"/>
  <c r="H14" i="2"/>
  <c r="O14" i="2" s="1"/>
  <c r="H16" i="2"/>
  <c r="O16" i="2" s="1"/>
  <c r="H21" i="2"/>
  <c r="O21" i="2" s="1"/>
  <c r="H22" i="2"/>
  <c r="O22" i="2" s="1"/>
  <c r="H24" i="2"/>
  <c r="O24" i="2" s="1"/>
  <c r="H29" i="2"/>
  <c r="O29" i="2" s="1"/>
  <c r="H30" i="2"/>
  <c r="O30" i="2" s="1"/>
  <c r="H32" i="2"/>
  <c r="O32" i="2" s="1"/>
  <c r="G36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" i="1"/>
  <c r="R9" i="4" l="1"/>
  <c r="W9" i="4" s="1"/>
  <c r="X9" i="4" s="1"/>
  <c r="S9" i="4"/>
  <c r="X14" i="4"/>
  <c r="E36" i="3"/>
  <c r="R29" i="4"/>
  <c r="W29" i="4" s="1"/>
  <c r="X29" i="4" s="1"/>
  <c r="S23" i="4"/>
  <c r="K36" i="4"/>
  <c r="R14" i="4"/>
  <c r="E36" i="6"/>
  <c r="X11" i="4"/>
  <c r="S18" i="4"/>
  <c r="R18" i="4"/>
  <c r="W18" i="4" s="1"/>
  <c r="X18" i="4" s="1"/>
  <c r="S19" i="4"/>
  <c r="R19" i="4"/>
  <c r="W19" i="4" s="1"/>
  <c r="X19" i="4" s="1"/>
  <c r="G36" i="4"/>
  <c r="L36" i="4" s="1"/>
  <c r="X10" i="4"/>
  <c r="R10" i="4"/>
  <c r="S10" i="4"/>
  <c r="H16" i="6"/>
  <c r="O16" i="6" s="1"/>
  <c r="O36" i="6" s="1"/>
  <c r="S27" i="4"/>
  <c r="R11" i="4"/>
  <c r="X23" i="4"/>
  <c r="R7" i="4"/>
  <c r="S7" i="4"/>
  <c r="O36" i="3"/>
  <c r="H36" i="3"/>
  <c r="I3" i="5"/>
  <c r="J3" i="5" s="1"/>
  <c r="J36" i="5" s="1"/>
  <c r="H36" i="5"/>
  <c r="S17" i="4"/>
  <c r="R17" i="4"/>
  <c r="W17" i="4" s="1"/>
  <c r="X17" i="4" s="1"/>
  <c r="S22" i="4"/>
  <c r="R22" i="4"/>
  <c r="W22" i="4" s="1"/>
  <c r="X22" i="4" s="1"/>
  <c r="R6" i="4"/>
  <c r="X6" i="4"/>
  <c r="S6" i="4"/>
  <c r="S8" i="4"/>
  <c r="X8" i="4"/>
  <c r="R8" i="4"/>
  <c r="X28" i="4"/>
  <c r="S28" i="4"/>
  <c r="R28" i="4"/>
  <c r="W3" i="4"/>
  <c r="S15" i="4"/>
  <c r="R15" i="4"/>
  <c r="W15" i="4" s="1"/>
  <c r="X15" i="4" s="1"/>
  <c r="L5" i="4"/>
  <c r="R16" i="4"/>
  <c r="W16" i="4" s="1"/>
  <c r="X16" i="4" s="1"/>
  <c r="S16" i="4"/>
  <c r="H3" i="2"/>
  <c r="H36" i="6" l="1"/>
  <c r="R5" i="4"/>
  <c r="R36" i="4" s="1"/>
  <c r="S5" i="4"/>
  <c r="S36" i="4" s="1"/>
  <c r="X5" i="4"/>
  <c r="W36" i="4"/>
  <c r="X36" i="4" s="1"/>
  <c r="X3" i="4"/>
  <c r="O3" i="2"/>
  <c r="O36" i="2" s="1"/>
  <c r="H36" i="2"/>
  <c r="F37" i="1" l="1"/>
  <c r="C37" i="1"/>
  <c r="B37" i="1"/>
  <c r="D36" i="1"/>
  <c r="E36" i="1" s="1"/>
  <c r="D35" i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D22" i="1"/>
  <c r="E22" i="1" s="1"/>
  <c r="D21" i="1"/>
  <c r="E21" i="1" s="1"/>
  <c r="D20" i="1"/>
  <c r="E20" i="1" s="1"/>
  <c r="D19" i="1"/>
  <c r="D18" i="1"/>
  <c r="E18" i="1" s="1"/>
  <c r="D17" i="1"/>
  <c r="E17" i="1" s="1"/>
  <c r="D16" i="1"/>
  <c r="E16" i="1" s="1"/>
  <c r="D15" i="1"/>
  <c r="D14" i="1"/>
  <c r="E14" i="1" s="1"/>
  <c r="D13" i="1"/>
  <c r="E13" i="1" s="1"/>
  <c r="H13" i="1" s="1"/>
  <c r="O13" i="1" s="1"/>
  <c r="Q13" i="1" s="1"/>
  <c r="D12" i="1"/>
  <c r="E12" i="1" s="1"/>
  <c r="D11" i="1"/>
  <c r="D10" i="1"/>
  <c r="E10" i="1" s="1"/>
  <c r="D9" i="1"/>
  <c r="E9" i="1" s="1"/>
  <c r="D8" i="1"/>
  <c r="E8" i="1" s="1"/>
  <c r="D7" i="1"/>
  <c r="D6" i="1"/>
  <c r="E6" i="1" s="1"/>
  <c r="D5" i="1"/>
  <c r="E5" i="1" s="1"/>
  <c r="D4" i="1"/>
  <c r="E4" i="1" s="1"/>
  <c r="E7" i="1" l="1"/>
  <c r="H7" i="1" s="1"/>
  <c r="O7" i="1" s="1"/>
  <c r="Q7" i="1" s="1"/>
  <c r="E11" i="1"/>
  <c r="E15" i="1"/>
  <c r="H15" i="1" s="1"/>
  <c r="O15" i="1" s="1"/>
  <c r="Q15" i="1" s="1"/>
  <c r="E19" i="1"/>
  <c r="H19" i="1" s="1"/>
  <c r="O19" i="1" s="1"/>
  <c r="Q19" i="1" s="1"/>
  <c r="E23" i="1"/>
  <c r="H23" i="1" s="1"/>
  <c r="O23" i="1" s="1"/>
  <c r="Q23" i="1" s="1"/>
  <c r="E35" i="1"/>
  <c r="H35" i="1" s="1"/>
  <c r="O35" i="1" s="1"/>
  <c r="Q35" i="1" s="1"/>
  <c r="H31" i="1"/>
  <c r="O31" i="1" s="1"/>
  <c r="Q31" i="1" s="1"/>
  <c r="H27" i="1"/>
  <c r="O27" i="1" s="1"/>
  <c r="Q27" i="1" s="1"/>
  <c r="H33" i="1"/>
  <c r="O33" i="1" s="1"/>
  <c r="Q33" i="1" s="1"/>
  <c r="H29" i="1"/>
  <c r="O29" i="1" s="1"/>
  <c r="Q29" i="1" s="1"/>
  <c r="H25" i="1"/>
  <c r="O25" i="1" s="1"/>
  <c r="Q25" i="1" s="1"/>
  <c r="H21" i="1"/>
  <c r="O21" i="1" s="1"/>
  <c r="Q21" i="1" s="1"/>
  <c r="H17" i="1"/>
  <c r="O17" i="1" s="1"/>
  <c r="Q17" i="1" s="1"/>
  <c r="H9" i="1"/>
  <c r="O9" i="1" s="1"/>
  <c r="Q9" i="1" s="1"/>
  <c r="H5" i="1"/>
  <c r="O5" i="1" s="1"/>
  <c r="Q5" i="1" s="1"/>
  <c r="D37" i="1"/>
  <c r="H30" i="1"/>
  <c r="O30" i="1" s="1"/>
  <c r="Q30" i="1" s="1"/>
  <c r="H22" i="1"/>
  <c r="O22" i="1" s="1"/>
  <c r="Q22" i="1" s="1"/>
  <c r="H10" i="1"/>
  <c r="O10" i="1" s="1"/>
  <c r="Q10" i="1" s="1"/>
  <c r="H34" i="1"/>
  <c r="O34" i="1" s="1"/>
  <c r="Q34" i="1" s="1"/>
  <c r="H26" i="1"/>
  <c r="O26" i="1" s="1"/>
  <c r="Q26" i="1" s="1"/>
  <c r="H18" i="1"/>
  <c r="O18" i="1" s="1"/>
  <c r="Q18" i="1" s="1"/>
  <c r="H14" i="1"/>
  <c r="O14" i="1" s="1"/>
  <c r="Q14" i="1" s="1"/>
  <c r="H6" i="1"/>
  <c r="O6" i="1" s="1"/>
  <c r="Q6" i="1" s="1"/>
  <c r="H36" i="1"/>
  <c r="O36" i="1" s="1"/>
  <c r="Q36" i="1" s="1"/>
  <c r="H32" i="1"/>
  <c r="O32" i="1" s="1"/>
  <c r="Q32" i="1" s="1"/>
  <c r="H28" i="1"/>
  <c r="O28" i="1" s="1"/>
  <c r="Q28" i="1" s="1"/>
  <c r="H24" i="1"/>
  <c r="O24" i="1" s="1"/>
  <c r="Q24" i="1" s="1"/>
  <c r="H20" i="1"/>
  <c r="O20" i="1" s="1"/>
  <c r="Q20" i="1" s="1"/>
  <c r="H16" i="1"/>
  <c r="O16" i="1" s="1"/>
  <c r="Q16" i="1" s="1"/>
  <c r="H12" i="1"/>
  <c r="O12" i="1" s="1"/>
  <c r="Q12" i="1" s="1"/>
  <c r="H8" i="1"/>
  <c r="O8" i="1" s="1"/>
  <c r="Q8" i="1" s="1"/>
  <c r="G37" i="1"/>
  <c r="E37" i="1" l="1"/>
  <c r="H11" i="1"/>
  <c r="O11" i="1" s="1"/>
  <c r="Q11" i="1" s="1"/>
  <c r="H4" i="1"/>
  <c r="O4" i="1" s="1"/>
  <c r="Q4" i="1" s="1"/>
  <c r="Q37" i="1" s="1"/>
  <c r="O37" i="1" l="1"/>
  <c r="H37" i="1"/>
</calcChain>
</file>

<file path=xl/sharedStrings.xml><?xml version="1.0" encoding="utf-8"?>
<sst xmlns="http://schemas.openxmlformats.org/spreadsheetml/2006/main" count="623" uniqueCount="75">
  <si>
    <t>Banan</t>
  </si>
  <si>
    <t>A-tr</t>
  </si>
  <si>
    <t>B-tr</t>
  </si>
  <si>
    <t>Starter</t>
  </si>
  <si>
    <t>Totalt</t>
  </si>
  <si>
    <t>%</t>
  </si>
  <si>
    <t>Lopp</t>
  </si>
  <si>
    <t>Diff</t>
  </si>
  <si>
    <t>Diff avr.</t>
  </si>
  <si>
    <t>Notering</t>
  </si>
  <si>
    <t>Ar</t>
  </si>
  <si>
    <t>Inget eget L-område F/Åm/År</t>
  </si>
  <si>
    <t>Ax</t>
  </si>
  <si>
    <t>B</t>
  </si>
  <si>
    <t>Bo</t>
  </si>
  <si>
    <t>Bs</t>
  </si>
  <si>
    <t>Bs-G spelar ut varandra</t>
  </si>
  <si>
    <t>D</t>
  </si>
  <si>
    <t>E</t>
  </si>
  <si>
    <t>Litet eget underlag</t>
  </si>
  <si>
    <t>F</t>
  </si>
  <si>
    <t>G</t>
  </si>
  <si>
    <t>H</t>
  </si>
  <si>
    <t>Hd</t>
  </si>
  <si>
    <t>Hg</t>
  </si>
  <si>
    <t>Inget eget L-område Sä/U/Sk</t>
  </si>
  <si>
    <t>J</t>
  </si>
  <si>
    <t>Kh</t>
  </si>
  <si>
    <t>Kr</t>
  </si>
  <si>
    <t>L</t>
  </si>
  <si>
    <t>Ly</t>
  </si>
  <si>
    <t>Inget eget L-område får av Sk/Bo/U</t>
  </si>
  <si>
    <t>Mp</t>
  </si>
  <si>
    <t>Ov</t>
  </si>
  <si>
    <t>Inget eget L-område Ös/B/D</t>
  </si>
  <si>
    <t>Ro</t>
  </si>
  <si>
    <t>Rä</t>
  </si>
  <si>
    <t>S</t>
  </si>
  <si>
    <t>Sk</t>
  </si>
  <si>
    <t>Sk/U - U får öka om Sk vill minska</t>
  </si>
  <si>
    <t>Sä</t>
  </si>
  <si>
    <t>Ti</t>
  </si>
  <si>
    <t>U</t>
  </si>
  <si>
    <t>Vg</t>
  </si>
  <si>
    <t>Vi</t>
  </si>
  <si>
    <t>Å</t>
  </si>
  <si>
    <t>Åm</t>
  </si>
  <si>
    <t>År</t>
  </si>
  <si>
    <t>Ö</t>
  </si>
  <si>
    <t>Ös</t>
  </si>
  <si>
    <t>Tot.</t>
  </si>
  <si>
    <t>% av Sve</t>
  </si>
  <si>
    <t>Tot %</t>
  </si>
  <si>
    <t>tot/2</t>
  </si>
  <si>
    <t>KALLGRUND</t>
  </si>
  <si>
    <t>50/50</t>
  </si>
  <si>
    <t>2018 modell</t>
  </si>
  <si>
    <t>Diff mot 18</t>
  </si>
  <si>
    <t>10 från D</t>
  </si>
  <si>
    <t>9 lopp flyttade till B</t>
  </si>
  <si>
    <t xml:space="preserve">Bra anmält. </t>
  </si>
  <si>
    <t>Sk/U - 5 (Ly och Hg +2) Lågt startande</t>
  </si>
  <si>
    <t>Lågt startande - dra ner?</t>
  </si>
  <si>
    <t>Lågt startande - hjälper Ar, Åm och År</t>
  </si>
  <si>
    <t>Balansera</t>
  </si>
  <si>
    <t>Samtliga 10 lopp är flyttade till Ov. Hamnar runt 95</t>
  </si>
  <si>
    <t>Diff mot 19</t>
  </si>
  <si>
    <t>Diff mot 20</t>
  </si>
  <si>
    <t>6 lopp flyttade till B</t>
  </si>
  <si>
    <t>6 från D</t>
  </si>
  <si>
    <t>Lågt startande - dra ner</t>
  </si>
  <si>
    <t>Sk/U/Sä Lågt startande</t>
  </si>
  <si>
    <t>Diff mot 21</t>
  </si>
  <si>
    <t>Diff mot 22</t>
  </si>
  <si>
    <t>Diff mot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</si>
</sst>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Times New Roman"/>
      <family val="2"/>
    </font>
    <font>
      <sz val="10.5"/>
      <color theme="1"/>
      <name val="Times New Roman"/>
      <family val="1"/>
    </font>
    <font>
      <sz val="10.5"/>
      <color rgb="FFFF0000"/>
      <name val="Calibri"/>
      <family val="2"/>
      <scheme val="minor"/>
    </font>
    <font>
      <b/>
      <sz val="10.5"/>
      <color theme="1"/>
      <name val="Times New Roman"/>
      <family val="1"/>
    </font>
    <font>
      <sz val="10.5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rgb="FFFF0000"/>
      <name val="Times New Roman"/>
      <family val="2"/>
    </font>
    <font>
      <sz val="11"/>
      <color rgb="FFFF0000"/>
      <name val="Times New Roman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1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4" fillId="0" borderId="1" xfId="0" applyFont="1" applyBorder="1"/>
    <xf numFmtId="0" fontId="6" fillId="4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9" fontId="7" fillId="7" borderId="1" xfId="1" applyFont="1" applyFill="1" applyBorder="1" applyAlignment="1">
      <alignment horizontal="left" indent="1"/>
    </xf>
    <xf numFmtId="1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8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1" fontId="8" fillId="0" borderId="1" xfId="2" applyNumberFormat="1" applyFont="1" applyBorder="1" applyAlignment="1">
      <alignment horizontal="center"/>
    </xf>
    <xf numFmtId="1" fontId="8" fillId="10" borderId="1" xfId="2" applyNumberFormat="1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2" fontId="4" fillId="12" borderId="5" xfId="0" applyNumberFormat="1" applyFont="1" applyFill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2" fontId="3" fillId="3" borderId="1" xfId="1" applyNumberFormat="1" applyFont="1" applyFill="1" applyBorder="1" applyAlignment="1">
      <alignment horizontal="center"/>
    </xf>
    <xf numFmtId="1" fontId="3" fillId="3" borderId="1" xfId="1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1" fontId="4" fillId="5" borderId="5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1" fontId="4" fillId="1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1" fontId="10" fillId="5" borderId="3" xfId="0" applyNumberFormat="1" applyFont="1" applyFill="1" applyBorder="1" applyAlignment="1">
      <alignment horizontal="center"/>
    </xf>
    <xf numFmtId="1" fontId="10" fillId="5" borderId="7" xfId="0" applyNumberFormat="1" applyFont="1" applyFill="1" applyBorder="1" applyAlignment="1">
      <alignment horizontal="center"/>
    </xf>
    <xf numFmtId="0" fontId="0" fillId="11" borderId="0" xfId="0" applyFill="1"/>
    <xf numFmtId="9" fontId="0" fillId="11" borderId="0" xfId="0" applyNumberFormat="1" applyFill="1"/>
    <xf numFmtId="2" fontId="7" fillId="7" borderId="1" xfId="1" applyNumberFormat="1" applyFont="1" applyFill="1" applyBorder="1" applyAlignment="1">
      <alignment horizontal="left" indent="1"/>
    </xf>
    <xf numFmtId="0" fontId="11" fillId="0" borderId="1" xfId="0" applyFont="1" applyBorder="1"/>
    <xf numFmtId="1" fontId="0" fillId="11" borderId="1" xfId="0" applyNumberFormat="1" applyFill="1" applyBorder="1" applyAlignment="1">
      <alignment horizontal="center"/>
    </xf>
    <xf numFmtId="9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0" fillId="3" borderId="1" xfId="0" applyFill="1" applyBorder="1"/>
    <xf numFmtId="1" fontId="10" fillId="5" borderId="8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0" fontId="4" fillId="13" borderId="1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2" fontId="4" fillId="12" borderId="9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0" fillId="2" borderId="0" xfId="0" applyFill="1"/>
    <xf numFmtId="1" fontId="4" fillId="12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0" fillId="10" borderId="0" xfId="0" applyFill="1"/>
    <xf numFmtId="1" fontId="0" fillId="10" borderId="19" xfId="0" applyNumberForma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0" fillId="0" borderId="1" xfId="0" applyBorder="1"/>
    <xf numFmtId="0" fontId="0" fillId="11" borderId="1" xfId="0" applyFill="1" applyBorder="1"/>
    <xf numFmtId="1" fontId="0" fillId="14" borderId="17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2" fontId="0" fillId="16" borderId="5" xfId="0" applyNumberForma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3" fillId="18" borderId="5" xfId="0" applyFont="1" applyFill="1" applyBorder="1" applyAlignment="1">
      <alignment horizontal="center"/>
    </xf>
    <xf numFmtId="2" fontId="0" fillId="18" borderId="5" xfId="0" applyNumberForma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3" fillId="7" borderId="18" xfId="0" applyNumberFormat="1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1" fontId="13" fillId="7" borderId="5" xfId="0" applyNumberFormat="1" applyFont="1" applyFill="1" applyBorder="1" applyAlignment="1">
      <alignment horizontal="center"/>
    </xf>
    <xf numFmtId="1" fontId="14" fillId="7" borderId="1" xfId="0" applyNumberFormat="1" applyFont="1" applyFill="1" applyBorder="1" applyAlignment="1">
      <alignment horizontal="center"/>
    </xf>
    <xf numFmtId="0" fontId="3" fillId="7" borderId="1" xfId="0" applyFont="1" applyFill="1" applyBorder="1"/>
    <xf numFmtId="0" fontId="0" fillId="18" borderId="5" xfId="0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</cellXfs>
  <cellStyles count="3">
    <cellStyle name="Normal" xfId="0" builtinId="0"/>
    <cellStyle name="Normal 3" xfId="2" xr:uid="{00000000-0005-0000-0000-000001000000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1CDC-CAFD-45FF-AC34-C769D0D4AC23}">
  <dimension ref="A2:Y37"/>
  <sheetViews>
    <sheetView tabSelected="1" topLeftCell="A2" workbookViewId="0">
      <selection activeCell="V12" sqref="V12"/>
    </sheetView>
  </sheetViews>
  <sheetFormatPr defaultRowHeight="15" x14ac:dyDescent="0.25"/>
  <cols>
    <col min="22" max="22" width="8" customWidth="1"/>
  </cols>
  <sheetData>
    <row r="2" spans="1:25" ht="15.75" thickBot="1" x14ac:dyDescent="0.3">
      <c r="A2" s="52"/>
      <c r="B2" s="52"/>
      <c r="C2" s="52"/>
      <c r="D2" s="52"/>
      <c r="E2" s="57">
        <v>0.2</v>
      </c>
      <c r="F2" s="58"/>
      <c r="G2" s="57">
        <v>0.8</v>
      </c>
      <c r="H2" s="52"/>
      <c r="I2" s="52"/>
      <c r="J2" s="52"/>
      <c r="K2" s="52"/>
      <c r="L2" s="52"/>
      <c r="M2" s="52"/>
      <c r="N2" s="52"/>
      <c r="O2" s="52"/>
      <c r="P2" s="52"/>
      <c r="Q2" s="58"/>
      <c r="R2" s="58"/>
      <c r="S2" s="58"/>
      <c r="T2" s="58"/>
      <c r="U2" s="58"/>
      <c r="V2" s="58"/>
      <c r="W2" s="52"/>
      <c r="X2" s="52"/>
      <c r="Y2" s="52"/>
    </row>
    <row r="3" spans="1:25" x14ac:dyDescent="0.25">
      <c r="A3" s="2" t="s">
        <v>0</v>
      </c>
      <c r="B3" s="2" t="s">
        <v>1</v>
      </c>
      <c r="C3" s="2" t="s">
        <v>2</v>
      </c>
      <c r="D3" s="3" t="s">
        <v>50</v>
      </c>
      <c r="E3" s="3" t="s">
        <v>6</v>
      </c>
      <c r="F3" s="2" t="s">
        <v>3</v>
      </c>
      <c r="G3" s="2" t="s">
        <v>6</v>
      </c>
      <c r="H3" s="2" t="s">
        <v>6</v>
      </c>
      <c r="I3" s="2">
        <v>2013</v>
      </c>
      <c r="J3" s="4">
        <v>2014</v>
      </c>
      <c r="K3" s="4">
        <v>2015</v>
      </c>
      <c r="L3" s="2">
        <v>2016</v>
      </c>
      <c r="M3" s="2">
        <v>2017</v>
      </c>
      <c r="N3" s="65">
        <v>2018</v>
      </c>
      <c r="O3" s="2">
        <v>2019</v>
      </c>
      <c r="P3" s="81">
        <v>2020</v>
      </c>
      <c r="Q3" s="2">
        <v>2021</v>
      </c>
      <c r="R3" s="95">
        <v>2022</v>
      </c>
      <c r="S3" s="102">
        <v>2023</v>
      </c>
      <c r="T3" s="115">
        <v>2024</v>
      </c>
      <c r="U3" s="117">
        <v>2025</v>
      </c>
      <c r="V3" s="117">
        <v>2025</v>
      </c>
      <c r="W3" s="5" t="s">
        <v>8</v>
      </c>
      <c r="X3" s="2" t="s">
        <v>74</v>
      </c>
      <c r="Y3" s="2" t="s">
        <v>9</v>
      </c>
    </row>
    <row r="4" spans="1:25" x14ac:dyDescent="0.25">
      <c r="A4" s="92" t="s">
        <v>10</v>
      </c>
      <c r="B4" s="6">
        <v>0</v>
      </c>
      <c r="C4" s="6"/>
      <c r="D4" s="38">
        <f t="shared" ref="D4:D31" si="0">B4+C4</f>
        <v>0</v>
      </c>
      <c r="E4" s="29">
        <f>D4/2034*0.2*930</f>
        <v>0</v>
      </c>
      <c r="F4" s="6">
        <v>0</v>
      </c>
      <c r="G4" s="29">
        <f>F4/9749*0.8*930</f>
        <v>0</v>
      </c>
      <c r="H4" s="41">
        <f t="shared" ref="H4:H36" si="1">G4+E4</f>
        <v>0</v>
      </c>
      <c r="I4" s="63">
        <v>9</v>
      </c>
      <c r="J4" s="9">
        <v>5</v>
      </c>
      <c r="K4" s="10">
        <v>6</v>
      </c>
      <c r="L4" s="25">
        <v>6</v>
      </c>
      <c r="M4" s="27">
        <v>6</v>
      </c>
      <c r="N4" s="76">
        <v>6.7592127141255203</v>
      </c>
      <c r="O4" s="59">
        <v>8</v>
      </c>
      <c r="P4" s="91">
        <v>7</v>
      </c>
      <c r="Q4" s="100">
        <v>8</v>
      </c>
      <c r="R4" s="98">
        <v>8</v>
      </c>
      <c r="S4" s="103">
        <v>8</v>
      </c>
      <c r="T4" s="116">
        <v>8</v>
      </c>
      <c r="U4" s="119">
        <f>E4+G4</f>
        <v>0</v>
      </c>
      <c r="V4" s="118">
        <v>8</v>
      </c>
      <c r="W4" s="68">
        <f>T4-U4</f>
        <v>8</v>
      </c>
      <c r="X4" s="87">
        <f>V4-T4</f>
        <v>0</v>
      </c>
      <c r="Y4" s="13"/>
    </row>
    <row r="5" spans="1:25" x14ac:dyDescent="0.25">
      <c r="A5" s="93" t="s">
        <v>12</v>
      </c>
      <c r="B5" s="6">
        <v>0</v>
      </c>
      <c r="C5" s="6"/>
      <c r="D5" s="38">
        <v>5</v>
      </c>
      <c r="E5" s="29">
        <f t="shared" ref="E5:E36" si="2">D5/2034*0.2*930</f>
        <v>0.45722713864306785</v>
      </c>
      <c r="F5" s="6">
        <v>2</v>
      </c>
      <c r="G5" s="29">
        <f t="shared" ref="G5:G36" si="3">F5/9749*0.8*930</f>
        <v>0.15263103908093137</v>
      </c>
      <c r="H5" s="41">
        <f t="shared" si="1"/>
        <v>0.6098581777239992</v>
      </c>
      <c r="I5" s="63">
        <v>1</v>
      </c>
      <c r="J5" s="14">
        <v>0</v>
      </c>
      <c r="K5" s="10">
        <v>0</v>
      </c>
      <c r="L5" s="25">
        <v>0</v>
      </c>
      <c r="M5" s="27">
        <v>0</v>
      </c>
      <c r="N5" s="76">
        <v>0.40408336877924289</v>
      </c>
      <c r="O5" s="59">
        <v>0.40408336877924289</v>
      </c>
      <c r="P5" s="91">
        <v>0</v>
      </c>
      <c r="Q5" s="100">
        <v>0</v>
      </c>
      <c r="R5" s="98">
        <v>0</v>
      </c>
      <c r="S5" s="103">
        <v>0</v>
      </c>
      <c r="T5" s="116">
        <v>0</v>
      </c>
      <c r="U5" s="119">
        <f t="shared" ref="U5:U36" si="4">E5+G5</f>
        <v>0.6098581777239992</v>
      </c>
      <c r="V5" s="118">
        <v>0</v>
      </c>
      <c r="W5" s="68">
        <f t="shared" ref="W5:W36" si="5">T5-U5</f>
        <v>-0.6098581777239992</v>
      </c>
      <c r="X5" s="87">
        <f t="shared" ref="X5:X36" si="6">V5-T5</f>
        <v>0</v>
      </c>
      <c r="Y5" s="13"/>
    </row>
    <row r="6" spans="1:25" x14ac:dyDescent="0.25">
      <c r="A6" s="7" t="s">
        <v>13</v>
      </c>
      <c r="B6" s="6">
        <v>0</v>
      </c>
      <c r="C6" s="6"/>
      <c r="D6" s="38">
        <v>238</v>
      </c>
      <c r="E6" s="29">
        <f t="shared" si="2"/>
        <v>21.764011799410032</v>
      </c>
      <c r="F6" s="6">
        <v>1280</v>
      </c>
      <c r="G6" s="29">
        <f t="shared" si="3"/>
        <v>97.683865011796073</v>
      </c>
      <c r="H6" s="41">
        <f t="shared" si="1"/>
        <v>119.4478768112061</v>
      </c>
      <c r="I6" s="63">
        <v>125</v>
      </c>
      <c r="J6" s="9">
        <v>110</v>
      </c>
      <c r="K6" s="10">
        <v>110</v>
      </c>
      <c r="L6" s="25">
        <v>110</v>
      </c>
      <c r="M6" s="27">
        <v>110</v>
      </c>
      <c r="N6" s="76">
        <v>103.77595607285102</v>
      </c>
      <c r="O6" s="59">
        <v>110</v>
      </c>
      <c r="P6" s="91">
        <v>105</v>
      </c>
      <c r="Q6" s="100">
        <v>109</v>
      </c>
      <c r="R6" s="98">
        <v>115</v>
      </c>
      <c r="S6" s="103">
        <v>113</v>
      </c>
      <c r="T6" s="116">
        <v>112</v>
      </c>
      <c r="U6" s="119">
        <f t="shared" si="4"/>
        <v>119.4478768112061</v>
      </c>
      <c r="V6" s="118">
        <v>113</v>
      </c>
      <c r="W6" s="68">
        <f t="shared" si="5"/>
        <v>-7.4478768112061005</v>
      </c>
      <c r="X6" s="87">
        <f t="shared" si="6"/>
        <v>1</v>
      </c>
      <c r="Y6" s="13"/>
    </row>
    <row r="7" spans="1:25" x14ac:dyDescent="0.25">
      <c r="A7" s="7" t="s">
        <v>14</v>
      </c>
      <c r="B7" s="6">
        <v>0</v>
      </c>
      <c r="C7" s="6"/>
      <c r="D7" s="38">
        <v>77</v>
      </c>
      <c r="E7" s="29">
        <f t="shared" si="2"/>
        <v>7.0412979351032448</v>
      </c>
      <c r="F7" s="6">
        <v>313</v>
      </c>
      <c r="G7" s="29">
        <f t="shared" si="3"/>
        <v>23.886757616165763</v>
      </c>
      <c r="H7" s="41">
        <f t="shared" si="1"/>
        <v>30.928055551269008</v>
      </c>
      <c r="I7" s="63">
        <v>72</v>
      </c>
      <c r="J7" s="9">
        <v>60</v>
      </c>
      <c r="K7" s="10">
        <v>55</v>
      </c>
      <c r="L7" s="25">
        <v>55</v>
      </c>
      <c r="M7" s="27">
        <v>55</v>
      </c>
      <c r="N7" s="76">
        <v>44.485905417423922</v>
      </c>
      <c r="O7" s="59">
        <v>50</v>
      </c>
      <c r="P7" s="91">
        <v>48</v>
      </c>
      <c r="Q7" s="100">
        <v>45</v>
      </c>
      <c r="R7" s="98">
        <v>42</v>
      </c>
      <c r="S7" s="103">
        <v>42</v>
      </c>
      <c r="T7" s="116">
        <v>42</v>
      </c>
      <c r="U7" s="119">
        <f t="shared" si="4"/>
        <v>30.928055551269008</v>
      </c>
      <c r="V7" s="118">
        <v>43</v>
      </c>
      <c r="W7" s="68">
        <f t="shared" si="5"/>
        <v>11.071944448730992</v>
      </c>
      <c r="X7" s="87">
        <f t="shared" si="6"/>
        <v>1</v>
      </c>
      <c r="Y7" s="13"/>
    </row>
    <row r="8" spans="1:25" x14ac:dyDescent="0.25">
      <c r="A8" s="7" t="s">
        <v>15</v>
      </c>
      <c r="B8" s="6">
        <v>0</v>
      </c>
      <c r="C8" s="6"/>
      <c r="D8" s="38">
        <v>302</v>
      </c>
      <c r="E8" s="29">
        <f t="shared" si="2"/>
        <v>27.616519174041301</v>
      </c>
      <c r="F8" s="6">
        <v>1520</v>
      </c>
      <c r="G8" s="29">
        <f t="shared" si="3"/>
        <v>115.99958970150786</v>
      </c>
      <c r="H8" s="41">
        <f t="shared" si="1"/>
        <v>143.61610887554917</v>
      </c>
      <c r="I8" s="63">
        <v>90</v>
      </c>
      <c r="J8" s="9">
        <v>100</v>
      </c>
      <c r="K8" s="10">
        <v>100</v>
      </c>
      <c r="L8" s="25">
        <v>100</v>
      </c>
      <c r="M8" s="27">
        <v>100</v>
      </c>
      <c r="N8" s="76">
        <v>101.27798615676114</v>
      </c>
      <c r="O8" s="59">
        <v>100</v>
      </c>
      <c r="P8" s="91">
        <v>102</v>
      </c>
      <c r="Q8" s="100">
        <v>105</v>
      </c>
      <c r="R8" s="98">
        <v>105</v>
      </c>
      <c r="S8" s="103">
        <v>111</v>
      </c>
      <c r="T8" s="116">
        <v>113</v>
      </c>
      <c r="U8" s="119">
        <f t="shared" si="4"/>
        <v>143.61610887554917</v>
      </c>
      <c r="V8" s="118">
        <v>116</v>
      </c>
      <c r="W8" s="68">
        <f t="shared" si="5"/>
        <v>-30.616108875549173</v>
      </c>
      <c r="X8" s="87">
        <f t="shared" si="6"/>
        <v>3</v>
      </c>
      <c r="Y8" s="13"/>
    </row>
    <row r="9" spans="1:25" x14ac:dyDescent="0.25">
      <c r="A9" s="92" t="s">
        <v>17</v>
      </c>
      <c r="B9" s="6">
        <v>0</v>
      </c>
      <c r="C9" s="6"/>
      <c r="D9" s="38">
        <v>117</v>
      </c>
      <c r="E9" s="29">
        <f t="shared" si="2"/>
        <v>10.699115044247787</v>
      </c>
      <c r="F9" s="6">
        <v>487</v>
      </c>
      <c r="G9" s="29">
        <f t="shared" si="3"/>
        <v>37.165658016206798</v>
      </c>
      <c r="H9" s="41">
        <f t="shared" si="1"/>
        <v>47.864773060454581</v>
      </c>
      <c r="I9" s="63">
        <v>47</v>
      </c>
      <c r="J9" s="9">
        <v>35</v>
      </c>
      <c r="K9" s="10">
        <v>37</v>
      </c>
      <c r="L9" s="25">
        <v>36</v>
      </c>
      <c r="M9" s="27">
        <v>38</v>
      </c>
      <c r="N9" s="76">
        <v>49.114496732531613</v>
      </c>
      <c r="O9" s="59">
        <v>40</v>
      </c>
      <c r="P9" s="91">
        <v>46</v>
      </c>
      <c r="Q9" s="100">
        <v>46</v>
      </c>
      <c r="R9" s="98">
        <v>46</v>
      </c>
      <c r="S9" s="103">
        <v>46</v>
      </c>
      <c r="T9" s="116">
        <v>44</v>
      </c>
      <c r="U9" s="119">
        <f t="shared" si="4"/>
        <v>47.864773060454581</v>
      </c>
      <c r="V9" s="118">
        <v>45</v>
      </c>
      <c r="W9" s="68">
        <f t="shared" si="5"/>
        <v>-3.8647730604545814</v>
      </c>
      <c r="X9" s="87">
        <f t="shared" si="6"/>
        <v>1</v>
      </c>
      <c r="Y9" s="55"/>
    </row>
    <row r="10" spans="1:25" x14ac:dyDescent="0.25">
      <c r="A10" s="7" t="s">
        <v>18</v>
      </c>
      <c r="B10" s="6">
        <v>0</v>
      </c>
      <c r="C10" s="6"/>
      <c r="D10" s="38">
        <v>39</v>
      </c>
      <c r="E10" s="29">
        <f t="shared" si="2"/>
        <v>3.5663716814159292</v>
      </c>
      <c r="F10" s="6">
        <v>49</v>
      </c>
      <c r="G10" s="29">
        <f t="shared" si="3"/>
        <v>3.7394604574828185</v>
      </c>
      <c r="H10" s="41">
        <f t="shared" si="1"/>
        <v>7.3058321388987473</v>
      </c>
      <c r="I10" s="63">
        <v>5</v>
      </c>
      <c r="J10" s="9">
        <v>5</v>
      </c>
      <c r="K10" s="10">
        <v>5</v>
      </c>
      <c r="L10" s="25">
        <v>5</v>
      </c>
      <c r="M10" s="27">
        <v>5</v>
      </c>
      <c r="N10" s="76">
        <v>4.4816519082788755</v>
      </c>
      <c r="O10" s="59">
        <v>4</v>
      </c>
      <c r="P10" s="91">
        <v>5</v>
      </c>
      <c r="Q10" s="100">
        <v>6</v>
      </c>
      <c r="R10" s="98">
        <v>6</v>
      </c>
      <c r="S10" s="103">
        <v>7</v>
      </c>
      <c r="T10" s="116">
        <v>6</v>
      </c>
      <c r="U10" s="119">
        <f t="shared" si="4"/>
        <v>7.3058321388987473</v>
      </c>
      <c r="V10" s="118">
        <v>7</v>
      </c>
      <c r="W10" s="68">
        <f t="shared" si="5"/>
        <v>-1.3058321388987473</v>
      </c>
      <c r="X10" s="87">
        <f t="shared" si="6"/>
        <v>1</v>
      </c>
      <c r="Y10" s="13"/>
    </row>
    <row r="11" spans="1:25" x14ac:dyDescent="0.25">
      <c r="A11" s="7" t="s">
        <v>20</v>
      </c>
      <c r="B11" s="6">
        <v>0</v>
      </c>
      <c r="C11" s="6"/>
      <c r="D11" s="38">
        <v>75</v>
      </c>
      <c r="E11" s="29">
        <f t="shared" si="2"/>
        <v>6.8584070796460175</v>
      </c>
      <c r="F11" s="6">
        <v>288</v>
      </c>
      <c r="G11" s="29">
        <f t="shared" si="3"/>
        <v>21.978869627654117</v>
      </c>
      <c r="H11" s="41">
        <f t="shared" si="1"/>
        <v>28.837276707300134</v>
      </c>
      <c r="I11" s="63">
        <v>36</v>
      </c>
      <c r="J11" s="9">
        <v>32</v>
      </c>
      <c r="K11" s="10">
        <v>32</v>
      </c>
      <c r="L11" s="25">
        <v>32</v>
      </c>
      <c r="M11" s="27">
        <v>32</v>
      </c>
      <c r="N11" s="76">
        <v>26.155214415529173</v>
      </c>
      <c r="O11" s="59">
        <v>30</v>
      </c>
      <c r="P11" s="91">
        <v>30</v>
      </c>
      <c r="Q11" s="100">
        <v>28</v>
      </c>
      <c r="R11" s="98">
        <v>31</v>
      </c>
      <c r="S11" s="103">
        <v>32</v>
      </c>
      <c r="T11" s="116">
        <v>30</v>
      </c>
      <c r="U11" s="119">
        <f t="shared" si="4"/>
        <v>28.837276707300134</v>
      </c>
      <c r="V11" s="118">
        <v>29</v>
      </c>
      <c r="W11" s="68">
        <f t="shared" si="5"/>
        <v>1.1627232926998659</v>
      </c>
      <c r="X11" s="87">
        <f t="shared" si="6"/>
        <v>-1</v>
      </c>
      <c r="Y11" s="13"/>
    </row>
    <row r="12" spans="1:25" x14ac:dyDescent="0.25">
      <c r="A12" s="7" t="s">
        <v>21</v>
      </c>
      <c r="B12" s="6">
        <v>0</v>
      </c>
      <c r="C12" s="6"/>
      <c r="D12" s="38">
        <v>156</v>
      </c>
      <c r="E12" s="29">
        <f t="shared" si="2"/>
        <v>14.265486725663717</v>
      </c>
      <c r="F12" s="6">
        <v>537</v>
      </c>
      <c r="G12" s="29">
        <f t="shared" si="3"/>
        <v>40.981433993230077</v>
      </c>
      <c r="H12" s="41">
        <f t="shared" si="1"/>
        <v>55.24692071889379</v>
      </c>
      <c r="I12" s="63">
        <v>60</v>
      </c>
      <c r="J12" s="9">
        <v>70</v>
      </c>
      <c r="K12" s="10">
        <v>65</v>
      </c>
      <c r="L12" s="25">
        <v>63</v>
      </c>
      <c r="M12" s="27">
        <v>63</v>
      </c>
      <c r="N12" s="76">
        <v>66.67375584857507</v>
      </c>
      <c r="O12" s="59">
        <v>65</v>
      </c>
      <c r="P12" s="91">
        <v>70</v>
      </c>
      <c r="Q12" s="100">
        <v>72</v>
      </c>
      <c r="R12" s="98">
        <v>72</v>
      </c>
      <c r="S12" s="103">
        <v>72</v>
      </c>
      <c r="T12" s="116">
        <v>70</v>
      </c>
      <c r="U12" s="119">
        <f t="shared" si="4"/>
        <v>55.24692071889379</v>
      </c>
      <c r="V12" s="118">
        <v>68</v>
      </c>
      <c r="W12" s="68">
        <f t="shared" si="5"/>
        <v>14.75307928110621</v>
      </c>
      <c r="X12" s="87">
        <f t="shared" si="6"/>
        <v>-2</v>
      </c>
      <c r="Y12" s="13"/>
    </row>
    <row r="13" spans="1:25" x14ac:dyDescent="0.25">
      <c r="A13" s="92" t="s">
        <v>22</v>
      </c>
      <c r="B13" s="6">
        <v>0</v>
      </c>
      <c r="C13" s="6"/>
      <c r="D13" s="38">
        <v>118</v>
      </c>
      <c r="E13" s="29">
        <f t="shared" si="2"/>
        <v>10.790560471976402</v>
      </c>
      <c r="F13" s="6">
        <v>1605</v>
      </c>
      <c r="G13" s="29">
        <f t="shared" si="3"/>
        <v>122.48640886244743</v>
      </c>
      <c r="H13" s="41">
        <f t="shared" si="1"/>
        <v>133.27696933442382</v>
      </c>
      <c r="I13" s="63">
        <v>75</v>
      </c>
      <c r="J13" s="9">
        <v>75</v>
      </c>
      <c r="K13" s="10">
        <v>80</v>
      </c>
      <c r="L13" s="25">
        <v>80</v>
      </c>
      <c r="M13" s="27">
        <v>78</v>
      </c>
      <c r="N13" s="76">
        <v>86.069757549978732</v>
      </c>
      <c r="O13" s="59">
        <v>80</v>
      </c>
      <c r="P13" s="91">
        <v>82</v>
      </c>
      <c r="Q13" s="100">
        <v>81</v>
      </c>
      <c r="R13" s="98">
        <v>87</v>
      </c>
      <c r="S13" s="103">
        <v>89</v>
      </c>
      <c r="T13" s="116">
        <v>91</v>
      </c>
      <c r="U13" s="119">
        <f t="shared" si="4"/>
        <v>133.27696933442382</v>
      </c>
      <c r="V13" s="118">
        <v>95</v>
      </c>
      <c r="W13" s="68">
        <f t="shared" si="5"/>
        <v>-42.276969334423825</v>
      </c>
      <c r="X13" s="87">
        <f t="shared" si="6"/>
        <v>4</v>
      </c>
      <c r="Y13" s="13"/>
    </row>
    <row r="14" spans="1:25" x14ac:dyDescent="0.25">
      <c r="A14" s="93" t="s">
        <v>23</v>
      </c>
      <c r="B14" s="6">
        <v>0</v>
      </c>
      <c r="C14" s="6"/>
      <c r="D14" s="38">
        <f t="shared" si="0"/>
        <v>0</v>
      </c>
      <c r="E14" s="29">
        <f t="shared" si="2"/>
        <v>0</v>
      </c>
      <c r="F14" s="6">
        <v>0</v>
      </c>
      <c r="G14" s="29">
        <f t="shared" si="3"/>
        <v>0</v>
      </c>
      <c r="H14" s="41">
        <f t="shared" si="1"/>
        <v>0</v>
      </c>
      <c r="I14" s="63">
        <v>0</v>
      </c>
      <c r="J14" s="14">
        <v>0</v>
      </c>
      <c r="K14" s="10">
        <v>0</v>
      </c>
      <c r="L14" s="25">
        <v>0</v>
      </c>
      <c r="M14" s="27">
        <v>0</v>
      </c>
      <c r="N14" s="76">
        <v>0</v>
      </c>
      <c r="O14" s="59">
        <v>0</v>
      </c>
      <c r="P14" s="91">
        <v>0</v>
      </c>
      <c r="Q14" s="100">
        <v>0</v>
      </c>
      <c r="R14" s="98">
        <v>0</v>
      </c>
      <c r="S14" s="103">
        <v>0</v>
      </c>
      <c r="T14" s="116">
        <v>0</v>
      </c>
      <c r="U14" s="119">
        <f t="shared" si="4"/>
        <v>0</v>
      </c>
      <c r="V14" s="118">
        <v>0</v>
      </c>
      <c r="W14" s="68">
        <f t="shared" si="5"/>
        <v>0</v>
      </c>
      <c r="X14" s="87">
        <f t="shared" si="6"/>
        <v>0</v>
      </c>
      <c r="Y14" s="13"/>
    </row>
    <row r="15" spans="1:25" x14ac:dyDescent="0.25">
      <c r="A15" s="92" t="s">
        <v>24</v>
      </c>
      <c r="B15" s="6">
        <v>0</v>
      </c>
      <c r="C15" s="6"/>
      <c r="D15" s="38">
        <f t="shared" si="0"/>
        <v>0</v>
      </c>
      <c r="E15" s="29">
        <f t="shared" si="2"/>
        <v>0</v>
      </c>
      <c r="F15" s="6">
        <v>0</v>
      </c>
      <c r="G15" s="29">
        <f t="shared" si="3"/>
        <v>0</v>
      </c>
      <c r="H15" s="41">
        <f t="shared" si="1"/>
        <v>0</v>
      </c>
      <c r="I15" s="63">
        <v>10</v>
      </c>
      <c r="J15" s="9">
        <v>9</v>
      </c>
      <c r="K15" s="10">
        <v>9</v>
      </c>
      <c r="L15" s="25">
        <v>9</v>
      </c>
      <c r="M15" s="27">
        <v>9</v>
      </c>
      <c r="N15" s="76">
        <v>7.4204400448551873</v>
      </c>
      <c r="O15" s="59">
        <v>10</v>
      </c>
      <c r="P15" s="91">
        <v>8</v>
      </c>
      <c r="Q15" s="100">
        <v>8</v>
      </c>
      <c r="R15" s="98">
        <v>8</v>
      </c>
      <c r="S15" s="103">
        <v>8</v>
      </c>
      <c r="T15" s="116">
        <v>8</v>
      </c>
      <c r="U15" s="119">
        <f t="shared" si="4"/>
        <v>0</v>
      </c>
      <c r="V15" s="118">
        <v>8</v>
      </c>
      <c r="W15" s="68">
        <f t="shared" si="5"/>
        <v>8</v>
      </c>
      <c r="X15" s="87">
        <f t="shared" si="6"/>
        <v>0</v>
      </c>
      <c r="Y15" s="13"/>
    </row>
    <row r="16" spans="1:25" x14ac:dyDescent="0.25">
      <c r="A16" s="93" t="s">
        <v>26</v>
      </c>
      <c r="B16" s="6">
        <v>0</v>
      </c>
      <c r="C16" s="6"/>
      <c r="D16" s="38">
        <v>2</v>
      </c>
      <c r="E16" s="29">
        <f t="shared" si="2"/>
        <v>0.18289085545722716</v>
      </c>
      <c r="F16" s="6">
        <v>0</v>
      </c>
      <c r="G16" s="29">
        <f t="shared" si="3"/>
        <v>0</v>
      </c>
      <c r="H16" s="41">
        <f t="shared" si="1"/>
        <v>0.18289085545722716</v>
      </c>
      <c r="I16" s="63">
        <v>0</v>
      </c>
      <c r="J16" s="14">
        <v>0</v>
      </c>
      <c r="K16" s="10">
        <v>0</v>
      </c>
      <c r="L16" s="25">
        <v>0</v>
      </c>
      <c r="M16" s="27">
        <v>0</v>
      </c>
      <c r="N16" s="76">
        <v>0</v>
      </c>
      <c r="O16" s="59">
        <v>0</v>
      </c>
      <c r="P16" s="91">
        <v>0</v>
      </c>
      <c r="Q16" s="100">
        <v>0</v>
      </c>
      <c r="R16" s="98">
        <v>0</v>
      </c>
      <c r="S16" s="103">
        <v>0</v>
      </c>
      <c r="T16" s="116">
        <v>0</v>
      </c>
      <c r="U16" s="119">
        <f t="shared" si="4"/>
        <v>0.18289085545722716</v>
      </c>
      <c r="V16" s="118">
        <v>0</v>
      </c>
      <c r="W16" s="68">
        <f t="shared" si="5"/>
        <v>-0.18289085545722716</v>
      </c>
      <c r="X16" s="87">
        <f t="shared" si="6"/>
        <v>0</v>
      </c>
      <c r="Y16" s="13"/>
    </row>
    <row r="17" spans="1:25" x14ac:dyDescent="0.25">
      <c r="A17" s="94" t="s">
        <v>27</v>
      </c>
      <c r="B17" s="6">
        <v>0</v>
      </c>
      <c r="C17" s="6"/>
      <c r="D17" s="38">
        <f t="shared" si="0"/>
        <v>0</v>
      </c>
      <c r="E17" s="29">
        <f t="shared" si="2"/>
        <v>0</v>
      </c>
      <c r="F17" s="6">
        <v>0</v>
      </c>
      <c r="G17" s="29">
        <f t="shared" si="3"/>
        <v>0</v>
      </c>
      <c r="H17" s="41">
        <f t="shared" si="1"/>
        <v>0</v>
      </c>
      <c r="I17" s="64">
        <v>0</v>
      </c>
      <c r="J17" s="18">
        <v>0</v>
      </c>
      <c r="K17" s="10">
        <v>0</v>
      </c>
      <c r="L17" s="25">
        <v>0</v>
      </c>
      <c r="M17" s="27">
        <v>0</v>
      </c>
      <c r="N17" s="76">
        <v>0</v>
      </c>
      <c r="O17" s="59">
        <v>0</v>
      </c>
      <c r="P17" s="91">
        <v>0</v>
      </c>
      <c r="Q17" s="100">
        <v>0</v>
      </c>
      <c r="R17" s="98">
        <v>0</v>
      </c>
      <c r="S17" s="103">
        <v>0</v>
      </c>
      <c r="T17" s="116">
        <v>0</v>
      </c>
      <c r="U17" s="119">
        <f t="shared" si="4"/>
        <v>0</v>
      </c>
      <c r="V17" s="118">
        <v>0</v>
      </c>
      <c r="W17" s="68">
        <f t="shared" si="5"/>
        <v>0</v>
      </c>
      <c r="X17" s="87">
        <f t="shared" si="6"/>
        <v>0</v>
      </c>
      <c r="Y17" s="13"/>
    </row>
    <row r="18" spans="1:25" x14ac:dyDescent="0.25">
      <c r="A18" s="93" t="s">
        <v>28</v>
      </c>
      <c r="B18" s="6">
        <v>0</v>
      </c>
      <c r="C18" s="6"/>
      <c r="D18" s="38">
        <f t="shared" si="0"/>
        <v>0</v>
      </c>
      <c r="E18" s="29">
        <f t="shared" si="2"/>
        <v>0</v>
      </c>
      <c r="F18" s="6">
        <v>0</v>
      </c>
      <c r="G18" s="29">
        <f t="shared" si="3"/>
        <v>0</v>
      </c>
      <c r="H18" s="41">
        <f t="shared" si="1"/>
        <v>0</v>
      </c>
      <c r="I18" s="63">
        <v>0</v>
      </c>
      <c r="J18" s="14">
        <v>0</v>
      </c>
      <c r="K18" s="10">
        <v>0</v>
      </c>
      <c r="L18" s="25">
        <v>0</v>
      </c>
      <c r="M18" s="27">
        <v>0</v>
      </c>
      <c r="N18" s="76">
        <v>0.22040911024322341</v>
      </c>
      <c r="O18" s="59">
        <v>0.22040911024322341</v>
      </c>
      <c r="P18" s="91">
        <v>0</v>
      </c>
      <c r="Q18" s="100">
        <v>0</v>
      </c>
      <c r="R18" s="98">
        <v>0</v>
      </c>
      <c r="S18" s="103">
        <v>0</v>
      </c>
      <c r="T18" s="116">
        <v>0</v>
      </c>
      <c r="U18" s="119">
        <f t="shared" si="4"/>
        <v>0</v>
      </c>
      <c r="V18" s="118">
        <v>0</v>
      </c>
      <c r="W18" s="68">
        <f t="shared" si="5"/>
        <v>0</v>
      </c>
      <c r="X18" s="87">
        <f t="shared" si="6"/>
        <v>0</v>
      </c>
      <c r="Y18" s="13"/>
    </row>
    <row r="19" spans="1:25" x14ac:dyDescent="0.25">
      <c r="A19" s="92" t="s">
        <v>29</v>
      </c>
      <c r="B19" s="6">
        <v>0</v>
      </c>
      <c r="C19" s="6"/>
      <c r="D19" s="38">
        <v>25</v>
      </c>
      <c r="E19" s="29">
        <f t="shared" si="2"/>
        <v>2.2861356932153396</v>
      </c>
      <c r="F19" s="6">
        <v>82</v>
      </c>
      <c r="G19" s="29">
        <f t="shared" si="3"/>
        <v>6.2578726023181863</v>
      </c>
      <c r="H19" s="41">
        <f t="shared" si="1"/>
        <v>8.5440082955335264</v>
      </c>
      <c r="I19" s="63">
        <v>8</v>
      </c>
      <c r="J19" s="9">
        <v>7</v>
      </c>
      <c r="K19" s="10">
        <v>7</v>
      </c>
      <c r="L19" s="25">
        <v>7</v>
      </c>
      <c r="M19" s="27">
        <v>7</v>
      </c>
      <c r="N19" s="76">
        <v>6.612273307296701</v>
      </c>
      <c r="O19" s="59">
        <v>8</v>
      </c>
      <c r="P19" s="91">
        <v>8</v>
      </c>
      <c r="Q19" s="100">
        <v>9</v>
      </c>
      <c r="R19" s="98">
        <v>8</v>
      </c>
      <c r="S19" s="103">
        <v>7</v>
      </c>
      <c r="T19" s="116">
        <v>6</v>
      </c>
      <c r="U19" s="119">
        <f t="shared" si="4"/>
        <v>8.5440082955335264</v>
      </c>
      <c r="V19" s="118">
        <v>7</v>
      </c>
      <c r="W19" s="68">
        <f t="shared" si="5"/>
        <v>-2.5440082955335264</v>
      </c>
      <c r="X19" s="87">
        <f t="shared" si="6"/>
        <v>1</v>
      </c>
      <c r="Y19" s="13"/>
    </row>
    <row r="20" spans="1:25" x14ac:dyDescent="0.25">
      <c r="A20" s="92" t="s">
        <v>30</v>
      </c>
      <c r="B20" s="6">
        <v>0</v>
      </c>
      <c r="C20" s="6"/>
      <c r="D20" s="38">
        <v>0</v>
      </c>
      <c r="E20" s="29">
        <f t="shared" si="2"/>
        <v>0</v>
      </c>
      <c r="F20" s="6">
        <v>0</v>
      </c>
      <c r="G20" s="29">
        <f t="shared" si="3"/>
        <v>0</v>
      </c>
      <c r="H20" s="41">
        <f t="shared" si="1"/>
        <v>0</v>
      </c>
      <c r="I20" s="63">
        <v>8</v>
      </c>
      <c r="J20" s="9">
        <v>7</v>
      </c>
      <c r="K20" s="10">
        <v>7</v>
      </c>
      <c r="L20" s="25">
        <v>7</v>
      </c>
      <c r="M20" s="27">
        <v>7</v>
      </c>
      <c r="N20" s="76">
        <v>7.2735006380263716</v>
      </c>
      <c r="O20" s="59">
        <v>7.2735006380263716</v>
      </c>
      <c r="P20" s="91">
        <v>6</v>
      </c>
      <c r="Q20" s="100">
        <v>6</v>
      </c>
      <c r="R20" s="98">
        <v>7</v>
      </c>
      <c r="S20" s="103">
        <v>7</v>
      </c>
      <c r="T20" s="116">
        <v>7</v>
      </c>
      <c r="U20" s="119">
        <f t="shared" si="4"/>
        <v>0</v>
      </c>
      <c r="V20" s="118">
        <v>7</v>
      </c>
      <c r="W20" s="68">
        <f t="shared" si="5"/>
        <v>7</v>
      </c>
      <c r="X20" s="87">
        <f t="shared" si="6"/>
        <v>0</v>
      </c>
      <c r="Y20" s="13"/>
    </row>
    <row r="21" spans="1:25" x14ac:dyDescent="0.25">
      <c r="A21" s="93" t="s">
        <v>32</v>
      </c>
      <c r="B21" s="6">
        <v>0</v>
      </c>
      <c r="C21" s="6"/>
      <c r="D21" s="38">
        <f t="shared" si="0"/>
        <v>0</v>
      </c>
      <c r="E21" s="29">
        <f t="shared" si="2"/>
        <v>0</v>
      </c>
      <c r="F21" s="6">
        <v>0</v>
      </c>
      <c r="G21" s="29">
        <f t="shared" si="3"/>
        <v>0</v>
      </c>
      <c r="H21" s="41">
        <f t="shared" si="1"/>
        <v>0</v>
      </c>
      <c r="I21" s="63">
        <v>0</v>
      </c>
      <c r="J21" s="14">
        <v>0</v>
      </c>
      <c r="K21" s="10">
        <v>0</v>
      </c>
      <c r="L21" s="25">
        <v>0</v>
      </c>
      <c r="M21" s="27">
        <v>0</v>
      </c>
      <c r="N21" s="76">
        <v>0.14693940682881559</v>
      </c>
      <c r="O21" s="59">
        <v>0.14693940682881559</v>
      </c>
      <c r="P21" s="91">
        <v>0</v>
      </c>
      <c r="Q21" s="100">
        <v>0</v>
      </c>
      <c r="R21" s="98">
        <v>0</v>
      </c>
      <c r="S21" s="103">
        <v>0</v>
      </c>
      <c r="T21" s="116">
        <v>0</v>
      </c>
      <c r="U21" s="119">
        <f t="shared" si="4"/>
        <v>0</v>
      </c>
      <c r="V21" s="118">
        <v>0</v>
      </c>
      <c r="W21" s="68">
        <f t="shared" si="5"/>
        <v>0</v>
      </c>
      <c r="X21" s="87">
        <f t="shared" si="6"/>
        <v>0</v>
      </c>
      <c r="Y21" s="13"/>
    </row>
    <row r="22" spans="1:25" x14ac:dyDescent="0.25">
      <c r="A22" s="92" t="s">
        <v>33</v>
      </c>
      <c r="B22" s="6">
        <v>0</v>
      </c>
      <c r="C22" s="6"/>
      <c r="D22" s="38">
        <v>0</v>
      </c>
      <c r="E22" s="29">
        <f t="shared" si="2"/>
        <v>0</v>
      </c>
      <c r="F22" s="6">
        <v>0</v>
      </c>
      <c r="G22" s="29">
        <f t="shared" si="3"/>
        <v>0</v>
      </c>
      <c r="H22" s="41">
        <f t="shared" si="1"/>
        <v>0</v>
      </c>
      <c r="I22" s="63">
        <v>10</v>
      </c>
      <c r="J22" s="9">
        <v>9</v>
      </c>
      <c r="K22" s="10">
        <v>9</v>
      </c>
      <c r="L22" s="25">
        <v>9</v>
      </c>
      <c r="M22" s="27">
        <v>9</v>
      </c>
      <c r="N22" s="76">
        <v>8.7428947063145284</v>
      </c>
      <c r="O22" s="59">
        <v>10</v>
      </c>
      <c r="P22" s="91">
        <v>8</v>
      </c>
      <c r="Q22" s="100">
        <v>9</v>
      </c>
      <c r="R22" s="98">
        <v>9</v>
      </c>
      <c r="S22" s="103">
        <v>9</v>
      </c>
      <c r="T22" s="116">
        <v>9</v>
      </c>
      <c r="U22" s="119">
        <f t="shared" si="4"/>
        <v>0</v>
      </c>
      <c r="V22" s="118">
        <v>9</v>
      </c>
      <c r="W22" s="68">
        <f t="shared" si="5"/>
        <v>9</v>
      </c>
      <c r="X22" s="87">
        <f t="shared" si="6"/>
        <v>0</v>
      </c>
      <c r="Y22" s="13"/>
    </row>
    <row r="23" spans="1:25" x14ac:dyDescent="0.25">
      <c r="A23" s="7" t="s">
        <v>35</v>
      </c>
      <c r="B23" s="6">
        <v>0</v>
      </c>
      <c r="C23" s="6"/>
      <c r="D23" s="38">
        <v>139</v>
      </c>
      <c r="E23" s="29">
        <f t="shared" si="2"/>
        <v>12.710914454277287</v>
      </c>
      <c r="F23" s="6">
        <v>607</v>
      </c>
      <c r="G23" s="29">
        <f t="shared" si="3"/>
        <v>46.32352036106267</v>
      </c>
      <c r="H23" s="41">
        <f t="shared" si="1"/>
        <v>59.034434815339957</v>
      </c>
      <c r="I23" s="63">
        <v>105</v>
      </c>
      <c r="J23" s="9">
        <v>105</v>
      </c>
      <c r="K23" s="10">
        <v>105</v>
      </c>
      <c r="L23" s="25">
        <v>107</v>
      </c>
      <c r="M23" s="27">
        <v>107</v>
      </c>
      <c r="N23" s="76">
        <v>106.38413054406249</v>
      </c>
      <c r="O23" s="59">
        <v>102</v>
      </c>
      <c r="P23" s="91">
        <v>100</v>
      </c>
      <c r="Q23" s="100">
        <v>100</v>
      </c>
      <c r="R23" s="98">
        <v>94</v>
      </c>
      <c r="S23" s="103">
        <v>89</v>
      </c>
      <c r="T23" s="116">
        <v>84</v>
      </c>
      <c r="U23" s="119">
        <f t="shared" si="4"/>
        <v>59.034434815339957</v>
      </c>
      <c r="V23" s="118">
        <v>82</v>
      </c>
      <c r="W23" s="68">
        <f t="shared" si="5"/>
        <v>24.965565184660043</v>
      </c>
      <c r="X23" s="87">
        <f t="shared" si="6"/>
        <v>-2</v>
      </c>
      <c r="Y23" s="13"/>
    </row>
    <row r="24" spans="1:25" x14ac:dyDescent="0.25">
      <c r="A24" s="92" t="s">
        <v>36</v>
      </c>
      <c r="B24" s="6">
        <v>0</v>
      </c>
      <c r="C24" s="6"/>
      <c r="D24" s="38">
        <v>72</v>
      </c>
      <c r="E24" s="29">
        <f t="shared" si="2"/>
        <v>6.5840707964601766</v>
      </c>
      <c r="F24" s="6">
        <v>383</v>
      </c>
      <c r="G24" s="29">
        <f t="shared" si="3"/>
        <v>29.22884398399836</v>
      </c>
      <c r="H24" s="41">
        <f t="shared" si="1"/>
        <v>35.812914780458534</v>
      </c>
      <c r="I24" s="63">
        <v>40</v>
      </c>
      <c r="J24" s="9">
        <v>33</v>
      </c>
      <c r="K24" s="10">
        <v>35</v>
      </c>
      <c r="L24" s="25">
        <v>35</v>
      </c>
      <c r="M24" s="27">
        <v>35</v>
      </c>
      <c r="N24" s="76">
        <v>35.559336452573369</v>
      </c>
      <c r="O24" s="59">
        <v>35</v>
      </c>
      <c r="P24" s="91">
        <v>37</v>
      </c>
      <c r="Q24" s="100">
        <v>35</v>
      </c>
      <c r="R24" s="98">
        <v>30</v>
      </c>
      <c r="S24" s="103">
        <v>33</v>
      </c>
      <c r="T24" s="116">
        <v>34</v>
      </c>
      <c r="U24" s="119">
        <f t="shared" si="4"/>
        <v>35.812914780458534</v>
      </c>
      <c r="V24" s="118">
        <v>34</v>
      </c>
      <c r="W24" s="68">
        <f t="shared" si="5"/>
        <v>-1.8129147804585344</v>
      </c>
      <c r="X24" s="87">
        <f t="shared" si="6"/>
        <v>0</v>
      </c>
      <c r="Y24" s="13"/>
    </row>
    <row r="25" spans="1:25" x14ac:dyDescent="0.25">
      <c r="A25" s="7" t="s">
        <v>37</v>
      </c>
      <c r="B25" s="6">
        <v>0</v>
      </c>
      <c r="C25" s="6"/>
      <c r="D25" s="38">
        <v>41</v>
      </c>
      <c r="E25" s="29">
        <f t="shared" si="2"/>
        <v>3.7492625368731569</v>
      </c>
      <c r="F25" s="6">
        <v>236</v>
      </c>
      <c r="G25" s="29">
        <f t="shared" si="3"/>
        <v>18.010462611549904</v>
      </c>
      <c r="H25" s="41">
        <f t="shared" si="1"/>
        <v>21.759725148423062</v>
      </c>
      <c r="I25" s="63">
        <v>7</v>
      </c>
      <c r="J25" s="9">
        <v>8</v>
      </c>
      <c r="K25" s="10">
        <v>8</v>
      </c>
      <c r="L25" s="25">
        <v>8</v>
      </c>
      <c r="M25" s="27">
        <v>8</v>
      </c>
      <c r="N25" s="76">
        <v>8.3388113375352848</v>
      </c>
      <c r="O25" s="59">
        <v>8.3388113375352848</v>
      </c>
      <c r="P25" s="91">
        <v>7</v>
      </c>
      <c r="Q25" s="100">
        <v>7</v>
      </c>
      <c r="R25" s="98">
        <v>7</v>
      </c>
      <c r="S25" s="103">
        <v>7</v>
      </c>
      <c r="T25" s="116">
        <v>7</v>
      </c>
      <c r="U25" s="119">
        <f t="shared" si="4"/>
        <v>21.759725148423062</v>
      </c>
      <c r="V25" s="118">
        <v>7</v>
      </c>
      <c r="W25" s="68">
        <f t="shared" si="5"/>
        <v>-14.759725148423062</v>
      </c>
      <c r="X25" s="87">
        <f t="shared" si="6"/>
        <v>0</v>
      </c>
      <c r="Y25" s="13"/>
    </row>
    <row r="26" spans="1:25" x14ac:dyDescent="0.25">
      <c r="A26" s="92" t="s">
        <v>38</v>
      </c>
      <c r="B26" s="6">
        <v>0</v>
      </c>
      <c r="C26" s="6"/>
      <c r="D26" s="38">
        <v>109</v>
      </c>
      <c r="E26" s="29">
        <f t="shared" si="2"/>
        <v>9.9675516224188794</v>
      </c>
      <c r="F26" s="6">
        <v>524</v>
      </c>
      <c r="G26" s="29">
        <f t="shared" si="3"/>
        <v>39.989332239204025</v>
      </c>
      <c r="H26" s="41">
        <f t="shared" si="1"/>
        <v>49.956883861622906</v>
      </c>
      <c r="I26" s="63">
        <v>46</v>
      </c>
      <c r="J26" s="9">
        <v>50</v>
      </c>
      <c r="K26" s="10">
        <v>50</v>
      </c>
      <c r="L26" s="25">
        <v>50</v>
      </c>
      <c r="M26" s="27">
        <v>50</v>
      </c>
      <c r="N26" s="76">
        <v>46.836935926684973</v>
      </c>
      <c r="O26" s="59">
        <v>48</v>
      </c>
      <c r="P26" s="91">
        <v>46</v>
      </c>
      <c r="Q26" s="100">
        <v>43</v>
      </c>
      <c r="R26" s="98">
        <v>46</v>
      </c>
      <c r="S26" s="103">
        <v>48</v>
      </c>
      <c r="T26" s="116">
        <v>44</v>
      </c>
      <c r="U26" s="119">
        <f t="shared" si="4"/>
        <v>49.956883861622906</v>
      </c>
      <c r="V26" s="118">
        <v>46</v>
      </c>
      <c r="W26" s="68">
        <f t="shared" si="5"/>
        <v>-5.9568838616229058</v>
      </c>
      <c r="X26" s="87">
        <f t="shared" si="6"/>
        <v>2</v>
      </c>
      <c r="Y26" s="13"/>
    </row>
    <row r="27" spans="1:25" x14ac:dyDescent="0.25">
      <c r="A27" s="92" t="s">
        <v>40</v>
      </c>
      <c r="B27" s="6">
        <v>0</v>
      </c>
      <c r="C27" s="6"/>
      <c r="D27" s="38">
        <v>74</v>
      </c>
      <c r="E27" s="29">
        <f t="shared" si="2"/>
        <v>6.7669616519174038</v>
      </c>
      <c r="F27" s="6">
        <v>255</v>
      </c>
      <c r="G27" s="29">
        <f t="shared" si="3"/>
        <v>19.46045748281875</v>
      </c>
      <c r="H27" s="41">
        <f t="shared" si="1"/>
        <v>26.227419134736152</v>
      </c>
      <c r="I27" s="63">
        <v>35</v>
      </c>
      <c r="J27" s="9">
        <v>30</v>
      </c>
      <c r="K27" s="10">
        <v>31</v>
      </c>
      <c r="L27" s="25">
        <v>32</v>
      </c>
      <c r="M27" s="27">
        <v>32</v>
      </c>
      <c r="N27" s="76">
        <v>34.016472680870805</v>
      </c>
      <c r="O27" s="59">
        <v>33</v>
      </c>
      <c r="P27" s="91">
        <v>31</v>
      </c>
      <c r="Q27" s="100">
        <v>33</v>
      </c>
      <c r="R27" s="98">
        <v>31</v>
      </c>
      <c r="S27" s="103">
        <v>29</v>
      </c>
      <c r="T27" s="116">
        <v>27</v>
      </c>
      <c r="U27" s="119">
        <f t="shared" si="4"/>
        <v>26.227419134736152</v>
      </c>
      <c r="V27" s="118">
        <v>27</v>
      </c>
      <c r="W27" s="68">
        <f t="shared" si="5"/>
        <v>0.77258086526384773</v>
      </c>
      <c r="X27" s="87">
        <f t="shared" si="6"/>
        <v>0</v>
      </c>
      <c r="Y27" s="13"/>
    </row>
    <row r="28" spans="1:25" x14ac:dyDescent="0.25">
      <c r="A28" s="93" t="s">
        <v>41</v>
      </c>
      <c r="B28" s="6">
        <v>0</v>
      </c>
      <c r="C28" s="6"/>
      <c r="D28" s="38">
        <v>1</v>
      </c>
      <c r="E28" s="29">
        <f t="shared" si="2"/>
        <v>9.1445427728613582E-2</v>
      </c>
      <c r="F28" s="6">
        <v>0</v>
      </c>
      <c r="G28" s="29">
        <f t="shared" si="3"/>
        <v>0</v>
      </c>
      <c r="H28" s="41">
        <f t="shared" si="1"/>
        <v>9.1445427728613582E-2</v>
      </c>
      <c r="I28" s="63">
        <v>0</v>
      </c>
      <c r="J28" s="14">
        <v>0</v>
      </c>
      <c r="K28" s="10">
        <v>0</v>
      </c>
      <c r="L28" s="25">
        <v>0</v>
      </c>
      <c r="M28" s="27">
        <v>0</v>
      </c>
      <c r="N28" s="76">
        <v>0</v>
      </c>
      <c r="O28" s="59">
        <v>0</v>
      </c>
      <c r="P28" s="91">
        <v>0</v>
      </c>
      <c r="Q28" s="100">
        <v>0</v>
      </c>
      <c r="R28" s="98">
        <v>0</v>
      </c>
      <c r="S28" s="103">
        <v>0</v>
      </c>
      <c r="T28" s="116">
        <v>0</v>
      </c>
      <c r="U28" s="119">
        <f t="shared" si="4"/>
        <v>9.1445427728613582E-2</v>
      </c>
      <c r="V28" s="118">
        <v>0</v>
      </c>
      <c r="W28" s="68">
        <f t="shared" si="5"/>
        <v>-9.1445427728613582E-2</v>
      </c>
      <c r="X28" s="87">
        <f t="shared" si="6"/>
        <v>0</v>
      </c>
      <c r="Y28" s="13"/>
    </row>
    <row r="29" spans="1:25" x14ac:dyDescent="0.25">
      <c r="A29" s="7" t="s">
        <v>42</v>
      </c>
      <c r="B29" s="6">
        <v>0</v>
      </c>
      <c r="C29" s="6"/>
      <c r="D29" s="38">
        <v>81</v>
      </c>
      <c r="E29" s="29">
        <f t="shared" si="2"/>
        <v>7.4070796460176993</v>
      </c>
      <c r="F29" s="6">
        <v>337</v>
      </c>
      <c r="G29" s="29">
        <f t="shared" si="3"/>
        <v>25.718330085136941</v>
      </c>
      <c r="H29" s="41">
        <f t="shared" si="1"/>
        <v>33.12540973115464</v>
      </c>
      <c r="I29" s="63">
        <v>65</v>
      </c>
      <c r="J29" s="9">
        <v>55</v>
      </c>
      <c r="K29" s="10">
        <v>55</v>
      </c>
      <c r="L29" s="25">
        <v>55</v>
      </c>
      <c r="M29" s="27">
        <v>55</v>
      </c>
      <c r="N29" s="76">
        <v>60.832914427129651</v>
      </c>
      <c r="O29" s="59">
        <v>58</v>
      </c>
      <c r="P29" s="91">
        <v>60</v>
      </c>
      <c r="Q29" s="100">
        <v>58</v>
      </c>
      <c r="R29" s="98">
        <v>56</v>
      </c>
      <c r="S29" s="103">
        <v>52</v>
      </c>
      <c r="T29" s="116">
        <v>46</v>
      </c>
      <c r="U29" s="119">
        <f t="shared" si="4"/>
        <v>33.12540973115464</v>
      </c>
      <c r="V29" s="118">
        <v>42</v>
      </c>
      <c r="W29" s="68">
        <f t="shared" si="5"/>
        <v>12.87459026884536</v>
      </c>
      <c r="X29" s="87">
        <f t="shared" si="6"/>
        <v>-4</v>
      </c>
      <c r="Y29" s="13"/>
    </row>
    <row r="30" spans="1:25" x14ac:dyDescent="0.25">
      <c r="A30" s="93" t="s">
        <v>43</v>
      </c>
      <c r="B30" s="6">
        <v>0</v>
      </c>
      <c r="C30" s="6"/>
      <c r="D30" s="38">
        <f t="shared" si="0"/>
        <v>0</v>
      </c>
      <c r="E30" s="29">
        <f t="shared" si="2"/>
        <v>0</v>
      </c>
      <c r="F30" s="6">
        <v>0</v>
      </c>
      <c r="G30" s="29">
        <f t="shared" si="3"/>
        <v>0</v>
      </c>
      <c r="H30" s="41">
        <f t="shared" si="1"/>
        <v>0</v>
      </c>
      <c r="I30" s="63">
        <v>0</v>
      </c>
      <c r="J30" s="14">
        <v>0</v>
      </c>
      <c r="K30" s="10">
        <v>0</v>
      </c>
      <c r="L30" s="25">
        <v>0</v>
      </c>
      <c r="M30" s="27">
        <v>0</v>
      </c>
      <c r="N30" s="76">
        <v>0</v>
      </c>
      <c r="O30" s="59">
        <v>0</v>
      </c>
      <c r="P30" s="91">
        <v>0</v>
      </c>
      <c r="Q30" s="100">
        <v>0</v>
      </c>
      <c r="R30" s="98">
        <v>0</v>
      </c>
      <c r="S30" s="103">
        <v>0</v>
      </c>
      <c r="T30" s="116">
        <v>0</v>
      </c>
      <c r="U30" s="119">
        <f t="shared" si="4"/>
        <v>0</v>
      </c>
      <c r="V30" s="118">
        <v>0</v>
      </c>
      <c r="W30" s="68">
        <f t="shared" si="5"/>
        <v>0</v>
      </c>
      <c r="X30" s="87">
        <f t="shared" si="6"/>
        <v>0</v>
      </c>
      <c r="Y30" s="13"/>
    </row>
    <row r="31" spans="1:25" x14ac:dyDescent="0.25">
      <c r="A31" s="93" t="s">
        <v>44</v>
      </c>
      <c r="B31" s="6">
        <v>0</v>
      </c>
      <c r="C31" s="6"/>
      <c r="D31" s="38">
        <f t="shared" si="0"/>
        <v>0</v>
      </c>
      <c r="E31" s="29">
        <f t="shared" si="2"/>
        <v>0</v>
      </c>
      <c r="F31" s="6">
        <v>0</v>
      </c>
      <c r="G31" s="29">
        <f t="shared" si="3"/>
        <v>0</v>
      </c>
      <c r="H31" s="41">
        <f t="shared" si="1"/>
        <v>0</v>
      </c>
      <c r="I31" s="63">
        <v>1</v>
      </c>
      <c r="J31" s="14">
        <v>0</v>
      </c>
      <c r="K31" s="10">
        <v>0</v>
      </c>
      <c r="L31" s="25">
        <v>0</v>
      </c>
      <c r="M31" s="27">
        <v>0</v>
      </c>
      <c r="N31" s="76">
        <v>0.44081822048644681</v>
      </c>
      <c r="O31" s="59">
        <v>0.44081822048644681</v>
      </c>
      <c r="P31" s="91">
        <v>0</v>
      </c>
      <c r="Q31" s="100">
        <v>0</v>
      </c>
      <c r="R31" s="98">
        <v>0</v>
      </c>
      <c r="S31" s="103">
        <v>0</v>
      </c>
      <c r="T31" s="116">
        <v>0</v>
      </c>
      <c r="U31" s="119">
        <f t="shared" si="4"/>
        <v>0</v>
      </c>
      <c r="V31" s="118">
        <v>0</v>
      </c>
      <c r="W31" s="68">
        <f t="shared" si="5"/>
        <v>0</v>
      </c>
      <c r="X31" s="87">
        <f t="shared" si="6"/>
        <v>0</v>
      </c>
      <c r="Y31" s="13"/>
    </row>
    <row r="32" spans="1:25" x14ac:dyDescent="0.25">
      <c r="A32" s="7" t="s">
        <v>45</v>
      </c>
      <c r="B32" s="6">
        <v>0</v>
      </c>
      <c r="C32" s="6"/>
      <c r="D32" s="38">
        <v>12</v>
      </c>
      <c r="E32" s="29">
        <f t="shared" si="2"/>
        <v>1.0973451327433628</v>
      </c>
      <c r="F32" s="6">
        <v>27</v>
      </c>
      <c r="G32" s="29">
        <f t="shared" si="3"/>
        <v>2.0605190275925738</v>
      </c>
      <c r="H32" s="41">
        <f t="shared" si="1"/>
        <v>3.1578641603359365</v>
      </c>
      <c r="I32" s="63">
        <v>1</v>
      </c>
      <c r="J32" s="14">
        <v>0</v>
      </c>
      <c r="K32" s="10">
        <v>0</v>
      </c>
      <c r="L32" s="25">
        <v>0</v>
      </c>
      <c r="M32" s="27">
        <v>0</v>
      </c>
      <c r="N32" s="76">
        <v>1.5061289199953598</v>
      </c>
      <c r="O32" s="59">
        <v>1</v>
      </c>
      <c r="P32" s="91">
        <v>1</v>
      </c>
      <c r="Q32" s="100">
        <v>1</v>
      </c>
      <c r="R32" s="98">
        <v>2</v>
      </c>
      <c r="S32" s="103">
        <v>3</v>
      </c>
      <c r="T32" s="116">
        <v>3</v>
      </c>
      <c r="U32" s="119">
        <f t="shared" si="4"/>
        <v>3.1578641603359365</v>
      </c>
      <c r="V32" s="118">
        <v>3</v>
      </c>
      <c r="W32" s="68">
        <f t="shared" si="5"/>
        <v>-0.15786416033593653</v>
      </c>
      <c r="X32" s="87">
        <f t="shared" si="6"/>
        <v>0</v>
      </c>
      <c r="Y32" s="13"/>
    </row>
    <row r="33" spans="1:25" x14ac:dyDescent="0.25">
      <c r="A33" s="92" t="s">
        <v>46</v>
      </c>
      <c r="B33" s="6">
        <v>0</v>
      </c>
      <c r="C33" s="6"/>
      <c r="D33" s="38">
        <v>27</v>
      </c>
      <c r="E33" s="29">
        <f t="shared" si="2"/>
        <v>2.4690265486725664</v>
      </c>
      <c r="F33" s="6">
        <v>78</v>
      </c>
      <c r="G33" s="29">
        <f t="shared" si="3"/>
        <v>5.9526105241563245</v>
      </c>
      <c r="H33" s="41">
        <f t="shared" si="1"/>
        <v>8.4216370728288901</v>
      </c>
      <c r="I33" s="63">
        <v>13</v>
      </c>
      <c r="J33" s="9">
        <v>15</v>
      </c>
      <c r="K33" s="10">
        <v>14</v>
      </c>
      <c r="L33" s="25">
        <v>13</v>
      </c>
      <c r="M33" s="27">
        <v>13</v>
      </c>
      <c r="N33" s="76">
        <v>10.212288774602683</v>
      </c>
      <c r="O33" s="59">
        <v>11</v>
      </c>
      <c r="P33" s="91">
        <v>12</v>
      </c>
      <c r="Q33" s="100">
        <v>11</v>
      </c>
      <c r="R33" s="98">
        <v>11</v>
      </c>
      <c r="S33" s="103">
        <v>10</v>
      </c>
      <c r="T33" s="116">
        <v>9</v>
      </c>
      <c r="U33" s="119">
        <f t="shared" si="4"/>
        <v>8.4216370728288901</v>
      </c>
      <c r="V33" s="118">
        <v>9</v>
      </c>
      <c r="W33" s="68">
        <f t="shared" si="5"/>
        <v>0.57836292717110993</v>
      </c>
      <c r="X33" s="87">
        <f t="shared" si="6"/>
        <v>0</v>
      </c>
      <c r="Y33" s="13"/>
    </row>
    <row r="34" spans="1:25" x14ac:dyDescent="0.25">
      <c r="A34" s="92" t="s">
        <v>47</v>
      </c>
      <c r="B34" s="6">
        <v>0</v>
      </c>
      <c r="C34" s="6"/>
      <c r="D34" s="38">
        <v>85</v>
      </c>
      <c r="E34" s="29">
        <f t="shared" si="2"/>
        <v>7.7728613569321547</v>
      </c>
      <c r="F34" s="6">
        <v>251</v>
      </c>
      <c r="G34" s="29">
        <f t="shared" si="3"/>
        <v>19.155195404656887</v>
      </c>
      <c r="H34" s="41">
        <f t="shared" si="1"/>
        <v>26.92805676158904</v>
      </c>
      <c r="I34" s="63">
        <v>36</v>
      </c>
      <c r="J34" s="9">
        <v>37</v>
      </c>
      <c r="K34" s="10">
        <v>37</v>
      </c>
      <c r="L34" s="25">
        <v>38</v>
      </c>
      <c r="M34" s="27">
        <v>38</v>
      </c>
      <c r="N34" s="76">
        <v>32.326669502339428</v>
      </c>
      <c r="O34" s="59">
        <v>37</v>
      </c>
      <c r="P34" s="91">
        <v>37</v>
      </c>
      <c r="Q34" s="100">
        <v>38</v>
      </c>
      <c r="R34" s="98">
        <v>38</v>
      </c>
      <c r="S34" s="103">
        <v>37</v>
      </c>
      <c r="T34" s="116">
        <v>35</v>
      </c>
      <c r="U34" s="119">
        <f t="shared" si="4"/>
        <v>26.92805676158904</v>
      </c>
      <c r="V34" s="118">
        <v>35</v>
      </c>
      <c r="W34" s="68">
        <f t="shared" si="5"/>
        <v>8.0719432384109595</v>
      </c>
      <c r="X34" s="87">
        <f t="shared" si="6"/>
        <v>0</v>
      </c>
      <c r="Y34" s="13"/>
    </row>
    <row r="35" spans="1:25" x14ac:dyDescent="0.25">
      <c r="A35" s="7" t="s">
        <v>48</v>
      </c>
      <c r="B35" s="6">
        <v>0</v>
      </c>
      <c r="C35" s="6"/>
      <c r="D35" s="38">
        <v>16</v>
      </c>
      <c r="E35" s="29">
        <f t="shared" si="2"/>
        <v>1.4631268436578173</v>
      </c>
      <c r="F35" s="6">
        <v>60</v>
      </c>
      <c r="G35" s="29">
        <f t="shared" si="3"/>
        <v>4.5789311724279411</v>
      </c>
      <c r="H35" s="41">
        <f t="shared" si="1"/>
        <v>6.0420580160857584</v>
      </c>
      <c r="I35" s="63">
        <v>3</v>
      </c>
      <c r="J35" s="9">
        <v>3</v>
      </c>
      <c r="K35" s="10">
        <v>3</v>
      </c>
      <c r="L35" s="25">
        <v>3</v>
      </c>
      <c r="M35" s="27">
        <v>3</v>
      </c>
      <c r="N35" s="76">
        <v>3.3796063570627588</v>
      </c>
      <c r="O35" s="59">
        <v>3.3796063570627588</v>
      </c>
      <c r="P35" s="91">
        <v>4</v>
      </c>
      <c r="Q35" s="100">
        <v>4</v>
      </c>
      <c r="R35" s="98">
        <v>3</v>
      </c>
      <c r="S35" s="103">
        <v>3</v>
      </c>
      <c r="T35" s="116">
        <v>2</v>
      </c>
      <c r="U35" s="119">
        <f t="shared" si="4"/>
        <v>6.0420580160857584</v>
      </c>
      <c r="V35" s="118">
        <v>2</v>
      </c>
      <c r="W35" s="68">
        <f t="shared" si="5"/>
        <v>-4.0420580160857584</v>
      </c>
      <c r="X35" s="87">
        <f t="shared" si="6"/>
        <v>0</v>
      </c>
      <c r="Y35" s="13"/>
    </row>
    <row r="36" spans="1:25" x14ac:dyDescent="0.25">
      <c r="A36" s="7" t="s">
        <v>49</v>
      </c>
      <c r="B36" s="6">
        <v>0</v>
      </c>
      <c r="C36" s="6"/>
      <c r="D36" s="38">
        <v>223</v>
      </c>
      <c r="E36" s="29">
        <f t="shared" si="2"/>
        <v>20.392330383480825</v>
      </c>
      <c r="F36" s="6">
        <v>828</v>
      </c>
      <c r="G36" s="29">
        <f t="shared" si="3"/>
        <v>63.189250179505592</v>
      </c>
      <c r="H36" s="41">
        <f t="shared" si="1"/>
        <v>83.581580562986417</v>
      </c>
      <c r="I36" s="63">
        <v>92</v>
      </c>
      <c r="J36" s="9">
        <v>90</v>
      </c>
      <c r="K36" s="10">
        <v>90</v>
      </c>
      <c r="L36" s="25">
        <v>90</v>
      </c>
      <c r="M36" s="27">
        <v>90</v>
      </c>
      <c r="N36" s="76">
        <v>90.551409458257609</v>
      </c>
      <c r="O36" s="59">
        <v>90</v>
      </c>
      <c r="P36" s="91">
        <v>90</v>
      </c>
      <c r="Q36" s="100">
        <v>88</v>
      </c>
      <c r="R36" s="98">
        <v>88</v>
      </c>
      <c r="S36" s="103">
        <v>88</v>
      </c>
      <c r="T36" s="116">
        <v>88</v>
      </c>
      <c r="U36" s="119">
        <f t="shared" si="4"/>
        <v>83.581580562986417</v>
      </c>
      <c r="V36" s="118">
        <v>88</v>
      </c>
      <c r="W36" s="68">
        <f t="shared" si="5"/>
        <v>4.4184194370135828</v>
      </c>
      <c r="X36" s="87">
        <f t="shared" si="6"/>
        <v>0</v>
      </c>
      <c r="Y36" s="55"/>
    </row>
    <row r="37" spans="1:25" ht="15.75" thickBot="1" x14ac:dyDescent="0.3">
      <c r="A37" s="2"/>
      <c r="B37" s="2">
        <f t="shared" ref="B37:G37" si="7">SUM(B4:B36)</f>
        <v>0</v>
      </c>
      <c r="C37" s="2">
        <f t="shared" si="7"/>
        <v>0</v>
      </c>
      <c r="D37" s="40">
        <f t="shared" si="7"/>
        <v>2034</v>
      </c>
      <c r="E37" s="39">
        <f t="shared" si="7"/>
        <v>186</v>
      </c>
      <c r="F37" s="2">
        <f t="shared" si="7"/>
        <v>9749</v>
      </c>
      <c r="G37" s="39">
        <f t="shared" si="7"/>
        <v>743.99999999999989</v>
      </c>
      <c r="H37" s="21">
        <f>SUM(H4:H36)</f>
        <v>930</v>
      </c>
      <c r="I37" s="2">
        <v>1000</v>
      </c>
      <c r="J37" s="4">
        <v>950</v>
      </c>
      <c r="K37" s="22">
        <v>950</v>
      </c>
      <c r="L37" s="26">
        <v>950</v>
      </c>
      <c r="M37" s="26">
        <v>950</v>
      </c>
      <c r="N37" s="106">
        <v>949.99999999999989</v>
      </c>
      <c r="O37" s="107">
        <f t="shared" ref="O37:V37" si="8">SUM(O4:O36)</f>
        <v>950.20416843896214</v>
      </c>
      <c r="P37" s="108">
        <f t="shared" si="8"/>
        <v>950</v>
      </c>
      <c r="Q37" s="109">
        <f t="shared" si="8"/>
        <v>950</v>
      </c>
      <c r="R37" s="110">
        <f t="shared" si="8"/>
        <v>950</v>
      </c>
      <c r="S37" s="110">
        <f t="shared" si="8"/>
        <v>950</v>
      </c>
      <c r="T37" s="110">
        <f t="shared" si="8"/>
        <v>925</v>
      </c>
      <c r="U37" s="110">
        <f t="shared" si="8"/>
        <v>930</v>
      </c>
      <c r="V37" s="110">
        <f t="shared" si="8"/>
        <v>930</v>
      </c>
      <c r="W37" s="111">
        <f>S37-R37</f>
        <v>0</v>
      </c>
      <c r="X37" s="112">
        <f>SUM(X4:X36)</f>
        <v>5</v>
      </c>
      <c r="Y37" s="11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6"/>
  <sheetViews>
    <sheetView workbookViewId="0">
      <selection sqref="A1:X36"/>
    </sheetView>
  </sheetViews>
  <sheetFormatPr defaultRowHeight="15" x14ac:dyDescent="0.25"/>
  <sheetData>
    <row r="1" spans="1:24" x14ac:dyDescent="0.25">
      <c r="A1" s="52"/>
      <c r="B1" s="52"/>
      <c r="C1" s="52"/>
      <c r="D1" s="52"/>
      <c r="E1" s="53">
        <v>0.3</v>
      </c>
      <c r="F1" s="52"/>
      <c r="G1" s="53">
        <v>0.7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x14ac:dyDescent="0.25">
      <c r="A2" s="2" t="s">
        <v>0</v>
      </c>
      <c r="B2" s="2" t="s">
        <v>1</v>
      </c>
      <c r="C2" s="2" t="s">
        <v>2</v>
      </c>
      <c r="D2" s="3" t="s">
        <v>50</v>
      </c>
      <c r="E2" s="3" t="s">
        <v>6</v>
      </c>
      <c r="F2" s="2" t="s">
        <v>3</v>
      </c>
      <c r="G2" s="2" t="s">
        <v>6</v>
      </c>
      <c r="H2" s="2" t="s">
        <v>6</v>
      </c>
      <c r="I2" s="2">
        <v>2013</v>
      </c>
      <c r="J2" s="4">
        <v>2014</v>
      </c>
      <c r="K2" s="4">
        <v>2015</v>
      </c>
      <c r="L2" s="2">
        <v>2016</v>
      </c>
      <c r="M2" s="2">
        <v>2017</v>
      </c>
      <c r="N2" s="5">
        <v>2018</v>
      </c>
      <c r="O2" s="5">
        <v>2019</v>
      </c>
      <c r="P2" s="5" t="s">
        <v>7</v>
      </c>
      <c r="Q2" s="5" t="s">
        <v>7</v>
      </c>
      <c r="R2" s="5" t="s">
        <v>7</v>
      </c>
      <c r="S2" s="5" t="s">
        <v>7</v>
      </c>
      <c r="T2" s="2">
        <v>2018</v>
      </c>
      <c r="U2" s="2" t="s">
        <v>8</v>
      </c>
      <c r="V2" s="2" t="s">
        <v>9</v>
      </c>
    </row>
    <row r="3" spans="1:24" x14ac:dyDescent="0.25">
      <c r="A3" s="7" t="s">
        <v>10</v>
      </c>
      <c r="B3" s="6">
        <v>0</v>
      </c>
      <c r="C3" s="6">
        <v>0</v>
      </c>
      <c r="D3" s="38">
        <f>B3+C3</f>
        <v>0</v>
      </c>
      <c r="E3" s="29">
        <f>D3/2558*0.3*950</f>
        <v>0</v>
      </c>
      <c r="F3" s="6">
        <v>99</v>
      </c>
      <c r="G3" s="29">
        <f>F3/11333*0.7*950</f>
        <v>5.8091414453366275</v>
      </c>
      <c r="H3" s="41">
        <f t="shared" ref="H3:H35" si="0">G3+E3</f>
        <v>5.8091414453366275</v>
      </c>
      <c r="I3" s="6">
        <v>9</v>
      </c>
      <c r="J3" s="9">
        <v>5</v>
      </c>
      <c r="K3" s="10">
        <v>6</v>
      </c>
      <c r="L3" s="25">
        <v>6</v>
      </c>
      <c r="M3" s="27">
        <v>6</v>
      </c>
      <c r="N3" s="37">
        <v>6.7592127141255176</v>
      </c>
      <c r="O3" s="42">
        <f>H3</f>
        <v>5.8091414453366275</v>
      </c>
      <c r="P3" s="31">
        <v>0.75921271412551761</v>
      </c>
      <c r="Q3" s="11">
        <v>30</v>
      </c>
      <c r="R3" s="12">
        <v>39</v>
      </c>
      <c r="S3" s="12">
        <v>39</v>
      </c>
      <c r="T3" s="1">
        <v>6.7592127141255176</v>
      </c>
      <c r="U3" s="1">
        <v>0</v>
      </c>
      <c r="V3" s="13" t="s">
        <v>11</v>
      </c>
      <c r="W3" s="49">
        <v>6.7592127141255176</v>
      </c>
    </row>
    <row r="4" spans="1:24" x14ac:dyDescent="0.25">
      <c r="A4" s="7" t="s">
        <v>12</v>
      </c>
      <c r="B4" s="6">
        <v>3</v>
      </c>
      <c r="C4" s="6">
        <v>4</v>
      </c>
      <c r="D4" s="38">
        <f t="shared" ref="D4:D35" si="1">B4+C4</f>
        <v>7</v>
      </c>
      <c r="E4" s="29">
        <f t="shared" ref="E4:E35" si="2">D4/2558*0.3*950</f>
        <v>0.77990617670054729</v>
      </c>
      <c r="F4" s="6">
        <v>0</v>
      </c>
      <c r="G4" s="29">
        <f t="shared" ref="G4:G35" si="3">F4/11333*0.7*950</f>
        <v>0</v>
      </c>
      <c r="H4" s="41">
        <f t="shared" si="0"/>
        <v>0.77990617670054729</v>
      </c>
      <c r="I4" s="6">
        <v>1</v>
      </c>
      <c r="J4" s="14">
        <v>0</v>
      </c>
      <c r="K4" s="10">
        <v>0</v>
      </c>
      <c r="L4" s="25">
        <v>0</v>
      </c>
      <c r="M4" s="27">
        <v>0</v>
      </c>
      <c r="N4" s="37">
        <v>0.40408336877924289</v>
      </c>
      <c r="O4" s="42">
        <f t="shared" ref="O4:O35" si="4">H4</f>
        <v>0.77990617670054729</v>
      </c>
      <c r="P4" s="31">
        <v>0.40408336877924289</v>
      </c>
      <c r="Q4" s="11">
        <v>379</v>
      </c>
      <c r="R4" s="12">
        <v>374</v>
      </c>
      <c r="S4" s="12">
        <v>405</v>
      </c>
      <c r="T4" s="1">
        <v>0.40408336877924289</v>
      </c>
      <c r="U4" s="1">
        <v>0</v>
      </c>
      <c r="V4" s="13"/>
      <c r="W4" s="49">
        <v>0.40408336877924289</v>
      </c>
    </row>
    <row r="5" spans="1:24" x14ac:dyDescent="0.25">
      <c r="A5" s="7" t="s">
        <v>13</v>
      </c>
      <c r="B5" s="6">
        <v>81</v>
      </c>
      <c r="C5" s="6">
        <v>165</v>
      </c>
      <c r="D5" s="38">
        <f t="shared" si="1"/>
        <v>246</v>
      </c>
      <c r="E5" s="29">
        <f t="shared" si="2"/>
        <v>27.408131352619233</v>
      </c>
      <c r="F5" s="6">
        <v>1225</v>
      </c>
      <c r="G5" s="29">
        <f t="shared" si="3"/>
        <v>71.880790611488564</v>
      </c>
      <c r="H5" s="41">
        <f t="shared" si="0"/>
        <v>99.2889219641078</v>
      </c>
      <c r="I5" s="6">
        <v>125</v>
      </c>
      <c r="J5" s="9">
        <v>110</v>
      </c>
      <c r="K5" s="10">
        <v>110</v>
      </c>
      <c r="L5" s="25">
        <v>110</v>
      </c>
      <c r="M5" s="27">
        <v>110</v>
      </c>
      <c r="N5" s="37">
        <v>103.77595607285102</v>
      </c>
      <c r="O5" s="42">
        <f t="shared" si="4"/>
        <v>99.2889219641078</v>
      </c>
      <c r="P5" s="33">
        <v>-6.2240439271489834</v>
      </c>
      <c r="Q5" s="11">
        <v>521</v>
      </c>
      <c r="R5" s="12">
        <v>491</v>
      </c>
      <c r="S5" s="12">
        <v>468</v>
      </c>
      <c r="T5" s="1">
        <v>110</v>
      </c>
      <c r="U5" s="1">
        <v>6.2240439271489834</v>
      </c>
      <c r="V5" s="13"/>
      <c r="W5" s="49">
        <v>110</v>
      </c>
    </row>
    <row r="6" spans="1:24" x14ac:dyDescent="0.25">
      <c r="A6" s="7" t="s">
        <v>14</v>
      </c>
      <c r="B6" s="6">
        <v>16</v>
      </c>
      <c r="C6" s="6">
        <v>87</v>
      </c>
      <c r="D6" s="38">
        <f t="shared" si="1"/>
        <v>103</v>
      </c>
      <c r="E6" s="29">
        <f t="shared" si="2"/>
        <v>11.475762314308055</v>
      </c>
      <c r="F6" s="6">
        <v>630</v>
      </c>
      <c r="G6" s="29">
        <f t="shared" si="3"/>
        <v>36.967263743051269</v>
      </c>
      <c r="H6" s="41">
        <f t="shared" si="0"/>
        <v>48.443026057359326</v>
      </c>
      <c r="I6" s="6">
        <v>72</v>
      </c>
      <c r="J6" s="9">
        <v>60</v>
      </c>
      <c r="K6" s="10">
        <v>55</v>
      </c>
      <c r="L6" s="25">
        <v>55</v>
      </c>
      <c r="M6" s="27">
        <v>55</v>
      </c>
      <c r="N6" s="37">
        <v>44.485905417423922</v>
      </c>
      <c r="O6" s="42">
        <f t="shared" si="4"/>
        <v>48.443026057359326</v>
      </c>
      <c r="P6" s="33">
        <v>-10.514094582576078</v>
      </c>
      <c r="Q6" s="11">
        <v>301</v>
      </c>
      <c r="R6" s="12">
        <v>285</v>
      </c>
      <c r="S6" s="12">
        <v>282</v>
      </c>
      <c r="T6" s="1">
        <v>50</v>
      </c>
      <c r="U6" s="1">
        <v>5.5140945825760781</v>
      </c>
      <c r="V6" s="13"/>
      <c r="W6" s="49">
        <v>50</v>
      </c>
    </row>
    <row r="7" spans="1:24" x14ac:dyDescent="0.25">
      <c r="A7" s="7" t="s">
        <v>15</v>
      </c>
      <c r="B7" s="6">
        <v>72</v>
      </c>
      <c r="C7" s="6">
        <v>220</v>
      </c>
      <c r="D7" s="38">
        <f t="shared" si="1"/>
        <v>292</v>
      </c>
      <c r="E7" s="29">
        <f t="shared" si="2"/>
        <v>32.533229085222828</v>
      </c>
      <c r="F7" s="6">
        <v>1146</v>
      </c>
      <c r="G7" s="29">
        <f t="shared" si="3"/>
        <v>67.245213094502773</v>
      </c>
      <c r="H7" s="41">
        <f t="shared" si="0"/>
        <v>99.778442179725602</v>
      </c>
      <c r="I7" s="6">
        <v>90</v>
      </c>
      <c r="J7" s="9">
        <v>100</v>
      </c>
      <c r="K7" s="10">
        <v>100</v>
      </c>
      <c r="L7" s="25">
        <v>100</v>
      </c>
      <c r="M7" s="27">
        <v>100</v>
      </c>
      <c r="N7" s="37">
        <v>101.27798615676114</v>
      </c>
      <c r="O7" s="42">
        <f t="shared" si="4"/>
        <v>99.778442179725602</v>
      </c>
      <c r="P7" s="31">
        <v>1.2779861567611448</v>
      </c>
      <c r="Q7" s="11">
        <v>284</v>
      </c>
      <c r="R7" s="12">
        <v>297</v>
      </c>
      <c r="S7" s="12">
        <v>316</v>
      </c>
      <c r="T7" s="1">
        <v>100</v>
      </c>
      <c r="U7" s="1">
        <v>-1.2779861567611448</v>
      </c>
      <c r="V7" s="13" t="s">
        <v>16</v>
      </c>
      <c r="W7" s="49">
        <v>100</v>
      </c>
    </row>
    <row r="8" spans="1:24" x14ac:dyDescent="0.25">
      <c r="A8" s="7" t="s">
        <v>17</v>
      </c>
      <c r="B8" s="6">
        <v>15</v>
      </c>
      <c r="C8" s="6">
        <v>119</v>
      </c>
      <c r="D8" s="38">
        <f t="shared" si="1"/>
        <v>134</v>
      </c>
      <c r="E8" s="29">
        <f t="shared" si="2"/>
        <v>14.929632525410476</v>
      </c>
      <c r="F8" s="6">
        <v>582</v>
      </c>
      <c r="G8" s="29">
        <f t="shared" si="3"/>
        <v>34.150710315009263</v>
      </c>
      <c r="H8" s="41">
        <f t="shared" si="0"/>
        <v>49.080342840419739</v>
      </c>
      <c r="I8" s="6">
        <v>47</v>
      </c>
      <c r="J8" s="9">
        <v>35</v>
      </c>
      <c r="K8" s="10">
        <v>37</v>
      </c>
      <c r="L8" s="25">
        <v>36</v>
      </c>
      <c r="M8" s="27">
        <v>38</v>
      </c>
      <c r="N8" s="37">
        <v>49.114496732531613</v>
      </c>
      <c r="O8" s="42">
        <f t="shared" si="4"/>
        <v>49.080342840419739</v>
      </c>
      <c r="P8" s="31">
        <v>11.114496732531613</v>
      </c>
      <c r="Q8" s="11">
        <v>120</v>
      </c>
      <c r="R8" s="12">
        <v>126</v>
      </c>
      <c r="S8" s="12">
        <v>122</v>
      </c>
      <c r="T8" s="1">
        <v>40</v>
      </c>
      <c r="U8" s="1">
        <v>-9.1144967325316131</v>
      </c>
      <c r="V8" s="13"/>
      <c r="W8" s="49">
        <v>40</v>
      </c>
    </row>
    <row r="9" spans="1:24" x14ac:dyDescent="0.25">
      <c r="A9" s="7" t="s">
        <v>18</v>
      </c>
      <c r="B9" s="6">
        <v>18</v>
      </c>
      <c r="C9" s="6">
        <v>25</v>
      </c>
      <c r="D9" s="38">
        <f t="shared" si="1"/>
        <v>43</v>
      </c>
      <c r="E9" s="29">
        <f t="shared" si="2"/>
        <v>4.7908522283033612</v>
      </c>
      <c r="F9" s="6">
        <v>40</v>
      </c>
      <c r="G9" s="29">
        <f t="shared" si="3"/>
        <v>2.3471278567016678</v>
      </c>
      <c r="H9" s="41">
        <f t="shared" si="0"/>
        <v>7.1379800850050295</v>
      </c>
      <c r="I9" s="6">
        <v>5</v>
      </c>
      <c r="J9" s="9">
        <v>5</v>
      </c>
      <c r="K9" s="10">
        <v>5</v>
      </c>
      <c r="L9" s="25">
        <v>5</v>
      </c>
      <c r="M9" s="27">
        <v>5</v>
      </c>
      <c r="N9" s="37">
        <v>4.4816519082788755</v>
      </c>
      <c r="O9" s="42">
        <f t="shared" si="4"/>
        <v>7.1379800850050295</v>
      </c>
      <c r="P9" s="32">
        <v>-0.5183480917211245</v>
      </c>
      <c r="Q9" s="11">
        <v>386</v>
      </c>
      <c r="R9" s="12">
        <v>378</v>
      </c>
      <c r="S9" s="12">
        <v>359</v>
      </c>
      <c r="T9" s="1">
        <v>4.4816519082788755</v>
      </c>
      <c r="U9" s="1">
        <v>0</v>
      </c>
      <c r="V9" s="13" t="s">
        <v>19</v>
      </c>
      <c r="W9" s="49">
        <v>4.4816519082788755</v>
      </c>
    </row>
    <row r="10" spans="1:24" x14ac:dyDescent="0.25">
      <c r="A10" s="7" t="s">
        <v>20</v>
      </c>
      <c r="B10" s="6">
        <v>5</v>
      </c>
      <c r="C10" s="6">
        <v>75</v>
      </c>
      <c r="D10" s="38">
        <f t="shared" si="1"/>
        <v>80</v>
      </c>
      <c r="E10" s="29">
        <f t="shared" si="2"/>
        <v>8.9132134480062533</v>
      </c>
      <c r="F10" s="6">
        <v>364</v>
      </c>
      <c r="G10" s="29">
        <f t="shared" si="3"/>
        <v>21.358863495985176</v>
      </c>
      <c r="H10" s="41">
        <f t="shared" si="0"/>
        <v>30.272076943991429</v>
      </c>
      <c r="I10" s="6">
        <v>36</v>
      </c>
      <c r="J10" s="9">
        <v>32</v>
      </c>
      <c r="K10" s="10">
        <v>32</v>
      </c>
      <c r="L10" s="25">
        <v>32</v>
      </c>
      <c r="M10" s="27">
        <v>32</v>
      </c>
      <c r="N10" s="37">
        <v>26.155214415529173</v>
      </c>
      <c r="O10" s="42">
        <f t="shared" si="4"/>
        <v>30.272076943991429</v>
      </c>
      <c r="P10" s="33">
        <v>-5.8447855844708272</v>
      </c>
      <c r="Q10" s="11">
        <v>375</v>
      </c>
      <c r="R10" s="12">
        <v>374</v>
      </c>
      <c r="S10" s="12">
        <v>394</v>
      </c>
      <c r="T10" s="1">
        <v>30</v>
      </c>
      <c r="U10" s="1">
        <v>3.8447855844708272</v>
      </c>
      <c r="V10" s="13"/>
      <c r="W10" s="49">
        <v>30</v>
      </c>
    </row>
    <row r="11" spans="1:24" x14ac:dyDescent="0.25">
      <c r="A11" s="7" t="s">
        <v>21</v>
      </c>
      <c r="B11" s="6">
        <v>69</v>
      </c>
      <c r="C11" s="6">
        <v>129</v>
      </c>
      <c r="D11" s="38">
        <f t="shared" si="1"/>
        <v>198</v>
      </c>
      <c r="E11" s="29">
        <f t="shared" si="2"/>
        <v>22.060203283815483</v>
      </c>
      <c r="F11" s="6">
        <v>708</v>
      </c>
      <c r="G11" s="29">
        <f t="shared" si="3"/>
        <v>41.544163063619521</v>
      </c>
      <c r="H11" s="41">
        <f t="shared" si="0"/>
        <v>63.604366347435004</v>
      </c>
      <c r="I11" s="6">
        <v>60</v>
      </c>
      <c r="J11" s="9">
        <v>70</v>
      </c>
      <c r="K11" s="10">
        <v>65</v>
      </c>
      <c r="L11" s="25">
        <v>63</v>
      </c>
      <c r="M11" s="27">
        <v>63</v>
      </c>
      <c r="N11" s="37">
        <v>66.67375584857507</v>
      </c>
      <c r="O11" s="42">
        <f t="shared" si="4"/>
        <v>63.604366347435004</v>
      </c>
      <c r="P11" s="31">
        <v>3.6737558485750696</v>
      </c>
      <c r="Q11" s="11">
        <v>346</v>
      </c>
      <c r="R11" s="12">
        <v>335</v>
      </c>
      <c r="S11" s="12">
        <v>303</v>
      </c>
      <c r="T11" s="1">
        <v>65</v>
      </c>
      <c r="U11" s="1">
        <v>-1.6737558485750696</v>
      </c>
      <c r="V11" s="13" t="s">
        <v>16</v>
      </c>
      <c r="W11" s="49">
        <v>65</v>
      </c>
    </row>
    <row r="12" spans="1:24" x14ac:dyDescent="0.25">
      <c r="A12" s="7" t="s">
        <v>22</v>
      </c>
      <c r="B12" s="6">
        <v>150</v>
      </c>
      <c r="C12" s="6">
        <v>96</v>
      </c>
      <c r="D12" s="38">
        <f t="shared" si="1"/>
        <v>246</v>
      </c>
      <c r="E12" s="29">
        <f t="shared" si="2"/>
        <v>27.408131352619233</v>
      </c>
      <c r="F12" s="6">
        <v>933</v>
      </c>
      <c r="G12" s="29">
        <f t="shared" si="3"/>
        <v>54.746757257566394</v>
      </c>
      <c r="H12" s="41">
        <f t="shared" si="0"/>
        <v>82.154888610185623</v>
      </c>
      <c r="I12" s="6">
        <v>75</v>
      </c>
      <c r="J12" s="9">
        <v>75</v>
      </c>
      <c r="K12" s="10">
        <v>80</v>
      </c>
      <c r="L12" s="25">
        <v>80</v>
      </c>
      <c r="M12" s="27">
        <v>78</v>
      </c>
      <c r="N12" s="37">
        <v>86.069757549978732</v>
      </c>
      <c r="O12" s="42">
        <f t="shared" si="4"/>
        <v>82.154888610185623</v>
      </c>
      <c r="P12" s="31">
        <v>8.069757549978732</v>
      </c>
      <c r="Q12" s="11">
        <v>178</v>
      </c>
      <c r="R12" s="12">
        <v>182</v>
      </c>
      <c r="S12" s="12">
        <v>204</v>
      </c>
      <c r="T12" s="1">
        <v>80</v>
      </c>
      <c r="U12" s="1">
        <v>-6.069757549978732</v>
      </c>
      <c r="V12" s="13"/>
      <c r="W12" s="49">
        <v>80</v>
      </c>
    </row>
    <row r="13" spans="1:24" x14ac:dyDescent="0.25">
      <c r="A13" s="7" t="s">
        <v>23</v>
      </c>
      <c r="B13" s="6">
        <v>0</v>
      </c>
      <c r="C13" s="6">
        <v>0</v>
      </c>
      <c r="D13" s="38">
        <f t="shared" si="1"/>
        <v>0</v>
      </c>
      <c r="E13" s="29">
        <f t="shared" si="2"/>
        <v>0</v>
      </c>
      <c r="F13" s="6">
        <v>0</v>
      </c>
      <c r="G13" s="29">
        <f t="shared" si="3"/>
        <v>0</v>
      </c>
      <c r="H13" s="41">
        <f t="shared" si="0"/>
        <v>0</v>
      </c>
      <c r="I13" s="6">
        <v>0</v>
      </c>
      <c r="J13" s="14">
        <v>0</v>
      </c>
      <c r="K13" s="10">
        <v>0</v>
      </c>
      <c r="L13" s="25">
        <v>0</v>
      </c>
      <c r="M13" s="27">
        <v>0</v>
      </c>
      <c r="N13" s="37">
        <v>0</v>
      </c>
      <c r="O13" s="42">
        <f t="shared" si="4"/>
        <v>0</v>
      </c>
      <c r="P13" s="31">
        <v>0</v>
      </c>
      <c r="Q13" s="11">
        <v>342</v>
      </c>
      <c r="R13" s="12">
        <v>359</v>
      </c>
      <c r="S13" s="12">
        <v>377</v>
      </c>
      <c r="T13" s="1">
        <v>0</v>
      </c>
      <c r="U13" s="1">
        <v>0</v>
      </c>
      <c r="V13" s="13"/>
      <c r="W13" s="49">
        <v>0</v>
      </c>
    </row>
    <row r="14" spans="1:24" x14ac:dyDescent="0.25">
      <c r="A14" s="7" t="s">
        <v>24</v>
      </c>
      <c r="B14" s="15">
        <v>1</v>
      </c>
      <c r="C14" s="15">
        <v>0</v>
      </c>
      <c r="D14" s="38">
        <f t="shared" si="1"/>
        <v>1</v>
      </c>
      <c r="E14" s="29">
        <f t="shared" si="2"/>
        <v>0.11141516810007818</v>
      </c>
      <c r="F14" s="15">
        <v>152</v>
      </c>
      <c r="G14" s="29">
        <f t="shared" si="3"/>
        <v>8.9190858554663368</v>
      </c>
      <c r="H14" s="41">
        <f t="shared" si="0"/>
        <v>9.0305010235664156</v>
      </c>
      <c r="I14" s="6">
        <v>10</v>
      </c>
      <c r="J14" s="9">
        <v>9</v>
      </c>
      <c r="K14" s="10">
        <v>9</v>
      </c>
      <c r="L14" s="25">
        <v>9</v>
      </c>
      <c r="M14" s="27">
        <v>9</v>
      </c>
      <c r="N14" s="37">
        <v>7.4204400448551873</v>
      </c>
      <c r="O14" s="42">
        <f t="shared" si="4"/>
        <v>9.0305010235664156</v>
      </c>
      <c r="P14" s="32">
        <v>-1.5795599551448127</v>
      </c>
      <c r="Q14" s="11">
        <v>27</v>
      </c>
      <c r="R14" s="12">
        <v>27</v>
      </c>
      <c r="S14" s="12">
        <v>27</v>
      </c>
      <c r="T14" s="1">
        <v>9</v>
      </c>
      <c r="U14" s="1">
        <v>1.5795599551448127</v>
      </c>
      <c r="V14" s="13" t="s">
        <v>25</v>
      </c>
      <c r="W14" s="49">
        <v>9</v>
      </c>
    </row>
    <row r="15" spans="1:24" x14ac:dyDescent="0.25">
      <c r="A15" s="7" t="s">
        <v>26</v>
      </c>
      <c r="B15" s="6">
        <v>0</v>
      </c>
      <c r="C15" s="6">
        <v>0</v>
      </c>
      <c r="D15" s="38">
        <f t="shared" si="1"/>
        <v>0</v>
      </c>
      <c r="E15" s="29">
        <f t="shared" si="2"/>
        <v>0</v>
      </c>
      <c r="F15" s="6">
        <v>0</v>
      </c>
      <c r="G15" s="29">
        <f t="shared" si="3"/>
        <v>0</v>
      </c>
      <c r="H15" s="41">
        <f t="shared" si="0"/>
        <v>0</v>
      </c>
      <c r="I15" s="6">
        <v>0</v>
      </c>
      <c r="J15" s="14">
        <v>0</v>
      </c>
      <c r="K15" s="10">
        <v>0</v>
      </c>
      <c r="L15" s="25">
        <v>0</v>
      </c>
      <c r="M15" s="27">
        <v>0</v>
      </c>
      <c r="N15" s="37">
        <v>0</v>
      </c>
      <c r="O15" s="42">
        <f t="shared" si="4"/>
        <v>0</v>
      </c>
      <c r="P15" s="31">
        <v>0</v>
      </c>
      <c r="Q15" s="11">
        <v>599</v>
      </c>
      <c r="R15" s="12">
        <v>611</v>
      </c>
      <c r="S15" s="12">
        <v>567</v>
      </c>
      <c r="T15" s="1">
        <v>0</v>
      </c>
      <c r="U15" s="1">
        <v>0</v>
      </c>
      <c r="V15" s="13"/>
      <c r="W15" s="49">
        <v>0</v>
      </c>
    </row>
    <row r="16" spans="1:24" x14ac:dyDescent="0.25">
      <c r="A16" s="17" t="s">
        <v>27</v>
      </c>
      <c r="B16" s="16">
        <v>0</v>
      </c>
      <c r="C16" s="16">
        <v>0</v>
      </c>
      <c r="D16" s="38">
        <f t="shared" si="1"/>
        <v>0</v>
      </c>
      <c r="E16" s="29">
        <f t="shared" si="2"/>
        <v>0</v>
      </c>
      <c r="F16" s="16">
        <v>0</v>
      </c>
      <c r="G16" s="29">
        <f t="shared" si="3"/>
        <v>0</v>
      </c>
      <c r="H16" s="41">
        <f t="shared" si="0"/>
        <v>0</v>
      </c>
      <c r="I16" s="16">
        <v>0</v>
      </c>
      <c r="J16" s="18">
        <v>0</v>
      </c>
      <c r="K16" s="10">
        <v>0</v>
      </c>
      <c r="L16" s="25">
        <v>0</v>
      </c>
      <c r="M16" s="27">
        <v>0</v>
      </c>
      <c r="N16" s="37">
        <v>0</v>
      </c>
      <c r="O16" s="42">
        <f t="shared" si="4"/>
        <v>0</v>
      </c>
      <c r="P16" s="31">
        <v>0</v>
      </c>
      <c r="Q16" s="19">
        <v>18</v>
      </c>
      <c r="R16" s="12">
        <v>18</v>
      </c>
      <c r="S16" s="12">
        <v>18</v>
      </c>
      <c r="T16" s="1">
        <v>0</v>
      </c>
      <c r="U16" s="1">
        <v>0</v>
      </c>
      <c r="V16" s="13"/>
      <c r="W16" s="49">
        <v>0</v>
      </c>
    </row>
    <row r="17" spans="1:23" x14ac:dyDescent="0.25">
      <c r="A17" s="7" t="s">
        <v>28</v>
      </c>
      <c r="B17" s="6">
        <v>0</v>
      </c>
      <c r="C17" s="6">
        <v>2</v>
      </c>
      <c r="D17" s="38">
        <f t="shared" si="1"/>
        <v>2</v>
      </c>
      <c r="E17" s="29">
        <f t="shared" si="2"/>
        <v>0.22283033620015635</v>
      </c>
      <c r="F17" s="6">
        <v>0</v>
      </c>
      <c r="G17" s="29">
        <f t="shared" si="3"/>
        <v>0</v>
      </c>
      <c r="H17" s="41">
        <f t="shared" si="0"/>
        <v>0.22283033620015635</v>
      </c>
      <c r="I17" s="6">
        <v>0</v>
      </c>
      <c r="J17" s="14">
        <v>0</v>
      </c>
      <c r="K17" s="10">
        <v>0</v>
      </c>
      <c r="L17" s="25">
        <v>0</v>
      </c>
      <c r="M17" s="27">
        <v>0</v>
      </c>
      <c r="N17" s="37">
        <v>0.22040911024322341</v>
      </c>
      <c r="O17" s="42">
        <f t="shared" si="4"/>
        <v>0.22283033620015635</v>
      </c>
      <c r="P17" s="31">
        <v>0.22040911024322341</v>
      </c>
      <c r="Q17" s="11">
        <v>276</v>
      </c>
      <c r="R17" s="12">
        <v>292</v>
      </c>
      <c r="S17" s="12">
        <v>350</v>
      </c>
      <c r="T17" s="1">
        <v>0.22040911024322341</v>
      </c>
      <c r="U17" s="1">
        <v>0</v>
      </c>
      <c r="V17" s="13"/>
      <c r="W17" s="49">
        <v>0.22040911024322341</v>
      </c>
    </row>
    <row r="18" spans="1:23" x14ac:dyDescent="0.25">
      <c r="A18" s="7" t="s">
        <v>29</v>
      </c>
      <c r="B18" s="6">
        <v>9</v>
      </c>
      <c r="C18" s="6">
        <v>25</v>
      </c>
      <c r="D18" s="38">
        <f t="shared" si="1"/>
        <v>34</v>
      </c>
      <c r="E18" s="29">
        <f t="shared" si="2"/>
        <v>3.7881157154026579</v>
      </c>
      <c r="F18" s="6">
        <v>93</v>
      </c>
      <c r="G18" s="29">
        <f t="shared" si="3"/>
        <v>5.4570722668313776</v>
      </c>
      <c r="H18" s="41">
        <f t="shared" si="0"/>
        <v>9.2451879822340359</v>
      </c>
      <c r="I18" s="6">
        <v>8</v>
      </c>
      <c r="J18" s="9">
        <v>7</v>
      </c>
      <c r="K18" s="10">
        <v>7</v>
      </c>
      <c r="L18" s="25">
        <v>7</v>
      </c>
      <c r="M18" s="27">
        <v>7</v>
      </c>
      <c r="N18" s="37">
        <v>6.612273307296701</v>
      </c>
      <c r="O18" s="42">
        <f t="shared" si="4"/>
        <v>9.2451879822340359</v>
      </c>
      <c r="P18" s="31">
        <v>-0.38772669270329896</v>
      </c>
      <c r="Q18" s="11">
        <v>103</v>
      </c>
      <c r="R18" s="12">
        <v>102</v>
      </c>
      <c r="S18" s="12">
        <v>102</v>
      </c>
      <c r="T18" s="1">
        <v>6.612273307296701</v>
      </c>
      <c r="U18" s="1">
        <v>0</v>
      </c>
      <c r="V18" s="13"/>
      <c r="W18" s="49">
        <v>6.612273307296701</v>
      </c>
    </row>
    <row r="19" spans="1:23" x14ac:dyDescent="0.25">
      <c r="A19" s="7" t="s">
        <v>30</v>
      </c>
      <c r="B19" s="6">
        <v>0</v>
      </c>
      <c r="C19" s="6">
        <v>0</v>
      </c>
      <c r="D19" s="38">
        <f t="shared" si="1"/>
        <v>0</v>
      </c>
      <c r="E19" s="29">
        <f t="shared" si="2"/>
        <v>0</v>
      </c>
      <c r="F19" s="6">
        <v>86</v>
      </c>
      <c r="G19" s="29">
        <f t="shared" si="3"/>
        <v>5.0463248919085855</v>
      </c>
      <c r="H19" s="41">
        <f t="shared" si="0"/>
        <v>5.0463248919085855</v>
      </c>
      <c r="I19" s="6">
        <v>8</v>
      </c>
      <c r="J19" s="9">
        <v>7</v>
      </c>
      <c r="K19" s="10">
        <v>7</v>
      </c>
      <c r="L19" s="25">
        <v>7</v>
      </c>
      <c r="M19" s="27">
        <v>7</v>
      </c>
      <c r="N19" s="37">
        <v>7.2735006380263716</v>
      </c>
      <c r="O19" s="42">
        <f t="shared" si="4"/>
        <v>5.0463248919085855</v>
      </c>
      <c r="P19" s="31">
        <v>0.27350063802637159</v>
      </c>
      <c r="Q19" s="11">
        <v>27</v>
      </c>
      <c r="R19" s="12">
        <v>27</v>
      </c>
      <c r="S19" s="12">
        <v>27</v>
      </c>
      <c r="T19" s="1">
        <v>7.2735006380263716</v>
      </c>
      <c r="U19" s="1">
        <v>0</v>
      </c>
      <c r="V19" s="13" t="s">
        <v>31</v>
      </c>
      <c r="W19" s="49">
        <v>7.2735006380263716</v>
      </c>
    </row>
    <row r="20" spans="1:23" x14ac:dyDescent="0.25">
      <c r="A20" s="7" t="s">
        <v>32</v>
      </c>
      <c r="B20" s="6">
        <v>0</v>
      </c>
      <c r="C20" s="6">
        <v>5</v>
      </c>
      <c r="D20" s="38">
        <f t="shared" si="1"/>
        <v>5</v>
      </c>
      <c r="E20" s="29">
        <f t="shared" si="2"/>
        <v>0.55707584050039083</v>
      </c>
      <c r="F20" s="6">
        <v>0</v>
      </c>
      <c r="G20" s="29">
        <f t="shared" si="3"/>
        <v>0</v>
      </c>
      <c r="H20" s="41">
        <f t="shared" si="0"/>
        <v>0.55707584050039083</v>
      </c>
      <c r="I20" s="6">
        <v>0</v>
      </c>
      <c r="J20" s="14">
        <v>0</v>
      </c>
      <c r="K20" s="10">
        <v>0</v>
      </c>
      <c r="L20" s="25">
        <v>0</v>
      </c>
      <c r="M20" s="27">
        <v>0</v>
      </c>
      <c r="N20" s="37">
        <v>0.14693940682881559</v>
      </c>
      <c r="O20" s="42">
        <f t="shared" si="4"/>
        <v>0.55707584050039083</v>
      </c>
      <c r="P20" s="31">
        <v>0.14693940682881559</v>
      </c>
      <c r="Q20" s="11">
        <v>314</v>
      </c>
      <c r="R20" s="12">
        <v>314</v>
      </c>
      <c r="S20" s="12">
        <v>322</v>
      </c>
      <c r="T20" s="1">
        <v>0.14693940682881559</v>
      </c>
      <c r="U20" s="1">
        <v>0</v>
      </c>
      <c r="V20" s="13"/>
      <c r="W20" s="49">
        <v>0.14693940682881559</v>
      </c>
    </row>
    <row r="21" spans="1:23" x14ac:dyDescent="0.25">
      <c r="A21" s="7" t="s">
        <v>33</v>
      </c>
      <c r="B21" s="6">
        <v>0</v>
      </c>
      <c r="C21" s="16">
        <v>0</v>
      </c>
      <c r="D21" s="38">
        <f t="shared" si="1"/>
        <v>0</v>
      </c>
      <c r="E21" s="29">
        <f t="shared" si="2"/>
        <v>0</v>
      </c>
      <c r="F21" s="16">
        <v>151</v>
      </c>
      <c r="G21" s="29">
        <f t="shared" si="3"/>
        <v>8.8604076590487963</v>
      </c>
      <c r="H21" s="41">
        <f t="shared" si="0"/>
        <v>8.8604076590487963</v>
      </c>
      <c r="I21" s="6">
        <v>10</v>
      </c>
      <c r="J21" s="9">
        <v>9</v>
      </c>
      <c r="K21" s="10">
        <v>9</v>
      </c>
      <c r="L21" s="25">
        <v>9</v>
      </c>
      <c r="M21" s="27">
        <v>9</v>
      </c>
      <c r="N21" s="37">
        <v>8.7428947063145284</v>
      </c>
      <c r="O21" s="42">
        <f t="shared" si="4"/>
        <v>8.8604076590487963</v>
      </c>
      <c r="P21" s="31">
        <v>-0.25710529368547164</v>
      </c>
      <c r="Q21" s="11">
        <v>27</v>
      </c>
      <c r="R21" s="12">
        <v>27</v>
      </c>
      <c r="S21" s="12">
        <v>27</v>
      </c>
      <c r="T21" s="1">
        <v>8.7428947063145284</v>
      </c>
      <c r="U21" s="1">
        <v>0</v>
      </c>
      <c r="V21" s="13" t="s">
        <v>34</v>
      </c>
      <c r="W21" s="49">
        <v>8.7428947063145284</v>
      </c>
    </row>
    <row r="22" spans="1:23" x14ac:dyDescent="0.25">
      <c r="A22" s="7" t="s">
        <v>35</v>
      </c>
      <c r="B22" s="6">
        <v>50</v>
      </c>
      <c r="C22" s="6">
        <v>152</v>
      </c>
      <c r="D22" s="38">
        <f t="shared" si="1"/>
        <v>202</v>
      </c>
      <c r="E22" s="29">
        <f t="shared" si="2"/>
        <v>22.505863956215794</v>
      </c>
      <c r="F22" s="6">
        <v>1238</v>
      </c>
      <c r="G22" s="29">
        <f t="shared" si="3"/>
        <v>72.643607164916617</v>
      </c>
      <c r="H22" s="41">
        <f t="shared" si="0"/>
        <v>95.149471121132407</v>
      </c>
      <c r="I22" s="6">
        <v>105</v>
      </c>
      <c r="J22" s="9">
        <v>105</v>
      </c>
      <c r="K22" s="10">
        <v>105</v>
      </c>
      <c r="L22" s="25">
        <v>107</v>
      </c>
      <c r="M22" s="27">
        <v>107</v>
      </c>
      <c r="N22" s="37">
        <v>106.38413054406249</v>
      </c>
      <c r="O22" s="42">
        <f t="shared" si="4"/>
        <v>95.149471121132407</v>
      </c>
      <c r="P22" s="32">
        <v>-0.61586945593751352</v>
      </c>
      <c r="Q22" s="11">
        <v>453</v>
      </c>
      <c r="R22" s="12">
        <v>425</v>
      </c>
      <c r="S22" s="12">
        <v>437</v>
      </c>
      <c r="T22" s="1">
        <v>106.38413054406249</v>
      </c>
      <c r="U22" s="1">
        <v>0</v>
      </c>
      <c r="V22" s="13"/>
      <c r="W22" s="49">
        <v>106.38413054406249</v>
      </c>
    </row>
    <row r="23" spans="1:23" x14ac:dyDescent="0.25">
      <c r="A23" s="7" t="s">
        <v>36</v>
      </c>
      <c r="B23" s="6">
        <v>17</v>
      </c>
      <c r="C23" s="6">
        <v>67</v>
      </c>
      <c r="D23" s="38">
        <f t="shared" si="1"/>
        <v>84</v>
      </c>
      <c r="E23" s="29">
        <f t="shared" si="2"/>
        <v>9.3588741204065666</v>
      </c>
      <c r="F23" s="6">
        <v>436</v>
      </c>
      <c r="G23" s="29">
        <f t="shared" si="3"/>
        <v>25.583693638048178</v>
      </c>
      <c r="H23" s="41">
        <f t="shared" si="0"/>
        <v>34.942567758454743</v>
      </c>
      <c r="I23" s="6">
        <v>40</v>
      </c>
      <c r="J23" s="9">
        <v>33</v>
      </c>
      <c r="K23" s="10">
        <v>35</v>
      </c>
      <c r="L23" s="25">
        <v>35</v>
      </c>
      <c r="M23" s="27">
        <v>35</v>
      </c>
      <c r="N23" s="37">
        <v>35.559336452573369</v>
      </c>
      <c r="O23" s="42">
        <f t="shared" si="4"/>
        <v>34.942567758454743</v>
      </c>
      <c r="P23" s="31">
        <v>0.55933645257336906</v>
      </c>
      <c r="Q23" s="11">
        <v>201</v>
      </c>
      <c r="R23" s="12">
        <v>221</v>
      </c>
      <c r="S23" s="12">
        <v>221</v>
      </c>
      <c r="T23" s="1">
        <v>35</v>
      </c>
      <c r="U23" s="1">
        <v>-0.55933645257336906</v>
      </c>
      <c r="V23" s="13"/>
      <c r="W23" s="49">
        <v>35</v>
      </c>
    </row>
    <row r="24" spans="1:23" x14ac:dyDescent="0.25">
      <c r="A24" s="7" t="s">
        <v>37</v>
      </c>
      <c r="B24" s="6">
        <v>11</v>
      </c>
      <c r="C24" s="6">
        <v>40</v>
      </c>
      <c r="D24" s="38">
        <f t="shared" si="1"/>
        <v>51</v>
      </c>
      <c r="E24" s="29">
        <f t="shared" si="2"/>
        <v>5.6821735731039871</v>
      </c>
      <c r="F24" s="6">
        <v>56</v>
      </c>
      <c r="G24" s="29">
        <f t="shared" si="3"/>
        <v>3.2859789993823347</v>
      </c>
      <c r="H24" s="41">
        <f t="shared" si="0"/>
        <v>8.9681525724863214</v>
      </c>
      <c r="I24" s="6">
        <v>7</v>
      </c>
      <c r="J24" s="9">
        <v>8</v>
      </c>
      <c r="K24" s="10">
        <v>8</v>
      </c>
      <c r="L24" s="25">
        <v>8</v>
      </c>
      <c r="M24" s="27">
        <v>8</v>
      </c>
      <c r="N24" s="37">
        <v>8.3388113375352848</v>
      </c>
      <c r="O24" s="42">
        <f t="shared" si="4"/>
        <v>8.9681525724863214</v>
      </c>
      <c r="P24" s="31">
        <v>0.33881133753528481</v>
      </c>
      <c r="Q24" s="11">
        <v>938</v>
      </c>
      <c r="R24" s="12">
        <v>982</v>
      </c>
      <c r="S24" s="12">
        <v>926</v>
      </c>
      <c r="T24" s="1">
        <v>8.3388113375352848</v>
      </c>
      <c r="U24" s="1">
        <v>0</v>
      </c>
      <c r="V24" s="13"/>
      <c r="W24" s="50">
        <v>8</v>
      </c>
    </row>
    <row r="25" spans="1:23" x14ac:dyDescent="0.25">
      <c r="A25" s="7" t="s">
        <v>38</v>
      </c>
      <c r="B25" s="6">
        <v>35</v>
      </c>
      <c r="C25" s="6">
        <v>112</v>
      </c>
      <c r="D25" s="38">
        <f t="shared" si="1"/>
        <v>147</v>
      </c>
      <c r="E25" s="29">
        <f t="shared" si="2"/>
        <v>16.378029710711491</v>
      </c>
      <c r="F25" s="6">
        <v>493</v>
      </c>
      <c r="G25" s="29">
        <f t="shared" si="3"/>
        <v>28.928350833848054</v>
      </c>
      <c r="H25" s="41">
        <f t="shared" si="0"/>
        <v>45.306380544559545</v>
      </c>
      <c r="I25" s="6">
        <v>46</v>
      </c>
      <c r="J25" s="9">
        <v>50</v>
      </c>
      <c r="K25" s="10">
        <v>50</v>
      </c>
      <c r="L25" s="25">
        <v>50</v>
      </c>
      <c r="M25" s="27">
        <v>50</v>
      </c>
      <c r="N25" s="37">
        <v>46.836935926684973</v>
      </c>
      <c r="O25" s="42">
        <f t="shared" si="4"/>
        <v>45.306380544559545</v>
      </c>
      <c r="P25" s="32">
        <v>-3.1630640733150273</v>
      </c>
      <c r="Q25" s="11">
        <v>155</v>
      </c>
      <c r="R25" s="12">
        <v>164</v>
      </c>
      <c r="S25" s="12">
        <v>165</v>
      </c>
      <c r="T25" s="1">
        <v>48</v>
      </c>
      <c r="U25" s="1">
        <v>1.1630640733150273</v>
      </c>
      <c r="V25" s="13" t="s">
        <v>39</v>
      </c>
      <c r="W25" s="49">
        <v>50</v>
      </c>
    </row>
    <row r="26" spans="1:23" x14ac:dyDescent="0.25">
      <c r="A26" s="7" t="s">
        <v>40</v>
      </c>
      <c r="B26" s="6">
        <v>18</v>
      </c>
      <c r="C26" s="6">
        <v>74</v>
      </c>
      <c r="D26" s="38">
        <f t="shared" si="1"/>
        <v>92</v>
      </c>
      <c r="E26" s="29">
        <f t="shared" si="2"/>
        <v>10.250195465207192</v>
      </c>
      <c r="F26" s="6">
        <v>413</v>
      </c>
      <c r="G26" s="29">
        <f t="shared" si="3"/>
        <v>24.234095120444717</v>
      </c>
      <c r="H26" s="41">
        <f t="shared" si="0"/>
        <v>34.484290585651905</v>
      </c>
      <c r="I26" s="6">
        <v>35</v>
      </c>
      <c r="J26" s="9">
        <v>30</v>
      </c>
      <c r="K26" s="10">
        <v>31</v>
      </c>
      <c r="L26" s="25">
        <v>32</v>
      </c>
      <c r="M26" s="27">
        <v>32</v>
      </c>
      <c r="N26" s="37">
        <v>34.016472680870805</v>
      </c>
      <c r="O26" s="42">
        <f t="shared" si="4"/>
        <v>34.484290585651905</v>
      </c>
      <c r="P26" s="31">
        <v>2.0164726808708053</v>
      </c>
      <c r="Q26" s="11">
        <v>112</v>
      </c>
      <c r="R26" s="12">
        <v>103</v>
      </c>
      <c r="S26" s="12">
        <v>104</v>
      </c>
      <c r="T26" s="1">
        <v>34.016472680870805</v>
      </c>
      <c r="U26" s="1">
        <v>0</v>
      </c>
      <c r="V26" s="13"/>
      <c r="W26" s="49">
        <v>34.016472680870805</v>
      </c>
    </row>
    <row r="27" spans="1:23" x14ac:dyDescent="0.25">
      <c r="A27" s="7" t="s">
        <v>41</v>
      </c>
      <c r="B27" s="6">
        <v>0</v>
      </c>
      <c r="C27" s="6">
        <v>0</v>
      </c>
      <c r="D27" s="38">
        <f t="shared" si="1"/>
        <v>0</v>
      </c>
      <c r="E27" s="29">
        <f t="shared" si="2"/>
        <v>0</v>
      </c>
      <c r="F27" s="6">
        <v>0</v>
      </c>
      <c r="G27" s="29">
        <f t="shared" si="3"/>
        <v>0</v>
      </c>
      <c r="H27" s="41">
        <f t="shared" si="0"/>
        <v>0</v>
      </c>
      <c r="I27" s="6">
        <v>0</v>
      </c>
      <c r="J27" s="14">
        <v>0</v>
      </c>
      <c r="K27" s="10">
        <v>0</v>
      </c>
      <c r="L27" s="25">
        <v>0</v>
      </c>
      <c r="M27" s="27">
        <v>0</v>
      </c>
      <c r="N27" s="37">
        <v>0</v>
      </c>
      <c r="O27" s="42">
        <f t="shared" si="4"/>
        <v>0</v>
      </c>
      <c r="P27" s="31">
        <v>0</v>
      </c>
      <c r="Q27" s="11">
        <v>59</v>
      </c>
      <c r="R27" s="12">
        <v>77</v>
      </c>
      <c r="S27" s="12">
        <v>0</v>
      </c>
      <c r="T27" s="1">
        <v>0</v>
      </c>
      <c r="U27" s="1">
        <v>0</v>
      </c>
      <c r="V27" s="13"/>
      <c r="W27" s="49">
        <v>0</v>
      </c>
    </row>
    <row r="28" spans="1:23" x14ac:dyDescent="0.25">
      <c r="A28" s="7" t="s">
        <v>42</v>
      </c>
      <c r="B28" s="6">
        <v>32</v>
      </c>
      <c r="C28" s="6">
        <v>90</v>
      </c>
      <c r="D28" s="38">
        <f t="shared" si="1"/>
        <v>122</v>
      </c>
      <c r="E28" s="29">
        <f t="shared" si="2"/>
        <v>13.592650508209537</v>
      </c>
      <c r="F28" s="6">
        <v>651</v>
      </c>
      <c r="G28" s="29">
        <f t="shared" si="3"/>
        <v>38.199505867819639</v>
      </c>
      <c r="H28" s="41">
        <f t="shared" si="0"/>
        <v>51.792156376029176</v>
      </c>
      <c r="I28" s="6">
        <v>65</v>
      </c>
      <c r="J28" s="9">
        <v>55</v>
      </c>
      <c r="K28" s="10">
        <v>55</v>
      </c>
      <c r="L28" s="25">
        <v>55</v>
      </c>
      <c r="M28" s="27">
        <v>55</v>
      </c>
      <c r="N28" s="37">
        <v>60.832914427129651</v>
      </c>
      <c r="O28" s="42">
        <f t="shared" si="4"/>
        <v>51.792156376029176</v>
      </c>
      <c r="P28" s="31">
        <v>5.8329144271296514</v>
      </c>
      <c r="Q28" s="11">
        <v>225</v>
      </c>
      <c r="R28" s="12">
        <v>227</v>
      </c>
      <c r="S28" s="12">
        <v>249</v>
      </c>
      <c r="T28" s="1">
        <v>60</v>
      </c>
      <c r="U28" s="1">
        <v>-0.83291442712965136</v>
      </c>
      <c r="V28" s="13" t="s">
        <v>39</v>
      </c>
      <c r="W28" s="49">
        <v>58</v>
      </c>
    </row>
    <row r="29" spans="1:23" x14ac:dyDescent="0.25">
      <c r="A29" s="7" t="s">
        <v>43</v>
      </c>
      <c r="B29" s="6">
        <v>0</v>
      </c>
      <c r="C29" s="6">
        <v>0</v>
      </c>
      <c r="D29" s="38">
        <f t="shared" si="1"/>
        <v>0</v>
      </c>
      <c r="E29" s="29">
        <f t="shared" si="2"/>
        <v>0</v>
      </c>
      <c r="F29" s="6">
        <v>0</v>
      </c>
      <c r="G29" s="29">
        <f t="shared" si="3"/>
        <v>0</v>
      </c>
      <c r="H29" s="41">
        <f t="shared" si="0"/>
        <v>0</v>
      </c>
      <c r="I29" s="6">
        <v>0</v>
      </c>
      <c r="J29" s="14">
        <v>0</v>
      </c>
      <c r="K29" s="10">
        <v>0</v>
      </c>
      <c r="L29" s="25">
        <v>0</v>
      </c>
      <c r="M29" s="27">
        <v>0</v>
      </c>
      <c r="N29" s="37">
        <v>0</v>
      </c>
      <c r="O29" s="42">
        <f t="shared" si="4"/>
        <v>0</v>
      </c>
      <c r="P29" s="31">
        <v>0</v>
      </c>
      <c r="Q29" s="11">
        <v>88</v>
      </c>
      <c r="R29" s="12">
        <v>104</v>
      </c>
      <c r="S29" s="12">
        <v>105</v>
      </c>
      <c r="T29" s="1">
        <v>0</v>
      </c>
      <c r="U29" s="1">
        <v>0</v>
      </c>
      <c r="V29" s="13"/>
      <c r="W29" s="49">
        <v>0</v>
      </c>
    </row>
    <row r="30" spans="1:23" x14ac:dyDescent="0.25">
      <c r="A30" s="7" t="s">
        <v>44</v>
      </c>
      <c r="B30" s="6">
        <v>7</v>
      </c>
      <c r="C30" s="6">
        <v>2</v>
      </c>
      <c r="D30" s="38">
        <f t="shared" si="1"/>
        <v>9</v>
      </c>
      <c r="E30" s="29">
        <f t="shared" si="2"/>
        <v>1.0027365129007035</v>
      </c>
      <c r="F30" s="6">
        <v>6</v>
      </c>
      <c r="G30" s="29">
        <f t="shared" si="3"/>
        <v>0.35206917850525016</v>
      </c>
      <c r="H30" s="41">
        <f t="shared" si="0"/>
        <v>1.3548056914059536</v>
      </c>
      <c r="I30" s="6">
        <v>1</v>
      </c>
      <c r="J30" s="14">
        <v>0</v>
      </c>
      <c r="K30" s="10">
        <v>0</v>
      </c>
      <c r="L30" s="25">
        <v>0</v>
      </c>
      <c r="M30" s="27">
        <v>0</v>
      </c>
      <c r="N30" s="37">
        <v>0.44081822048644681</v>
      </c>
      <c r="O30" s="42">
        <f t="shared" si="4"/>
        <v>1.3548056914059536</v>
      </c>
      <c r="P30" s="31">
        <v>0.44081822048644681</v>
      </c>
      <c r="Q30" s="11">
        <v>137</v>
      </c>
      <c r="R30" s="12">
        <v>151</v>
      </c>
      <c r="S30" s="12">
        <v>161</v>
      </c>
      <c r="T30" s="1">
        <v>0.44081822048644681</v>
      </c>
      <c r="U30" s="1">
        <v>0</v>
      </c>
      <c r="V30" s="13"/>
      <c r="W30" s="49">
        <v>0.44081822048644681</v>
      </c>
    </row>
    <row r="31" spans="1:23" x14ac:dyDescent="0.25">
      <c r="A31" s="7" t="s">
        <v>45</v>
      </c>
      <c r="B31" s="6">
        <v>3</v>
      </c>
      <c r="C31" s="6">
        <v>12</v>
      </c>
      <c r="D31" s="38">
        <f t="shared" si="1"/>
        <v>15</v>
      </c>
      <c r="E31" s="29">
        <f t="shared" si="2"/>
        <v>1.6712275215011727</v>
      </c>
      <c r="F31" s="6">
        <v>31</v>
      </c>
      <c r="G31" s="29">
        <f t="shared" si="3"/>
        <v>1.8190240889437923</v>
      </c>
      <c r="H31" s="41">
        <f t="shared" si="0"/>
        <v>3.490251610444965</v>
      </c>
      <c r="I31" s="6">
        <v>1</v>
      </c>
      <c r="J31" s="14">
        <v>0</v>
      </c>
      <c r="K31" s="10">
        <v>0</v>
      </c>
      <c r="L31" s="25">
        <v>0</v>
      </c>
      <c r="M31" s="27">
        <v>0</v>
      </c>
      <c r="N31" s="37">
        <v>1.5061289199953598</v>
      </c>
      <c r="O31" s="42">
        <f t="shared" si="4"/>
        <v>3.490251610444965</v>
      </c>
      <c r="P31" s="31">
        <v>1.5061289199953598</v>
      </c>
      <c r="Q31" s="11">
        <v>650</v>
      </c>
      <c r="R31" s="12">
        <v>661</v>
      </c>
      <c r="S31" s="12">
        <v>617</v>
      </c>
      <c r="T31" s="1">
        <v>1</v>
      </c>
      <c r="U31" s="1">
        <v>-0.50612891999535981</v>
      </c>
      <c r="V31" s="13"/>
      <c r="W31" s="49">
        <v>1</v>
      </c>
    </row>
    <row r="32" spans="1:23" x14ac:dyDescent="0.25">
      <c r="A32" s="7" t="s">
        <v>46</v>
      </c>
      <c r="B32" s="6">
        <v>0</v>
      </c>
      <c r="C32" s="6">
        <v>42</v>
      </c>
      <c r="D32" s="38">
        <f t="shared" si="1"/>
        <v>42</v>
      </c>
      <c r="E32" s="29">
        <f t="shared" si="2"/>
        <v>4.6794370602032833</v>
      </c>
      <c r="F32" s="6">
        <v>133</v>
      </c>
      <c r="G32" s="29">
        <f t="shared" si="3"/>
        <v>7.8042001235330458</v>
      </c>
      <c r="H32" s="41">
        <f t="shared" si="0"/>
        <v>12.483637183736329</v>
      </c>
      <c r="I32" s="6">
        <v>13</v>
      </c>
      <c r="J32" s="9">
        <v>15</v>
      </c>
      <c r="K32" s="10">
        <v>14</v>
      </c>
      <c r="L32" s="25">
        <v>13</v>
      </c>
      <c r="M32" s="27">
        <v>13</v>
      </c>
      <c r="N32" s="37">
        <v>10.212288774602683</v>
      </c>
      <c r="O32" s="42">
        <f t="shared" si="4"/>
        <v>12.483637183736329</v>
      </c>
      <c r="P32" s="33">
        <v>-2.7877112253973166</v>
      </c>
      <c r="Q32" s="11">
        <v>108</v>
      </c>
      <c r="R32" s="12">
        <v>104</v>
      </c>
      <c r="S32" s="12">
        <v>104</v>
      </c>
      <c r="T32" s="1">
        <v>11</v>
      </c>
      <c r="U32" s="1">
        <v>0.78771122539731664</v>
      </c>
      <c r="V32" s="13"/>
      <c r="W32" s="49">
        <v>11</v>
      </c>
    </row>
    <row r="33" spans="1:23" x14ac:dyDescent="0.25">
      <c r="A33" s="7" t="s">
        <v>47</v>
      </c>
      <c r="B33" s="6">
        <v>29</v>
      </c>
      <c r="C33" s="6">
        <v>111</v>
      </c>
      <c r="D33" s="38">
        <f t="shared" si="1"/>
        <v>140</v>
      </c>
      <c r="E33" s="29">
        <f t="shared" si="2"/>
        <v>15.598123534010947</v>
      </c>
      <c r="F33" s="6">
        <v>402</v>
      </c>
      <c r="G33" s="29">
        <f t="shared" si="3"/>
        <v>23.58863495985176</v>
      </c>
      <c r="H33" s="41">
        <f t="shared" si="0"/>
        <v>39.186758493862705</v>
      </c>
      <c r="I33" s="6">
        <v>36</v>
      </c>
      <c r="J33" s="9">
        <v>37</v>
      </c>
      <c r="K33" s="10">
        <v>37</v>
      </c>
      <c r="L33" s="25">
        <v>38</v>
      </c>
      <c r="M33" s="27">
        <v>38</v>
      </c>
      <c r="N33" s="37">
        <v>32.326669502339428</v>
      </c>
      <c r="O33" s="42">
        <f t="shared" si="4"/>
        <v>39.186758493862705</v>
      </c>
      <c r="P33" s="33">
        <v>-5.6733304976605723</v>
      </c>
      <c r="Q33" s="11">
        <v>165</v>
      </c>
      <c r="R33" s="12">
        <v>163</v>
      </c>
      <c r="S33" s="12">
        <v>181</v>
      </c>
      <c r="T33" s="1">
        <v>34</v>
      </c>
      <c r="U33" s="1">
        <v>1.6733304976605723</v>
      </c>
      <c r="V33" s="13"/>
      <c r="W33" s="49">
        <v>34</v>
      </c>
    </row>
    <row r="34" spans="1:23" x14ac:dyDescent="0.25">
      <c r="A34" s="7" t="s">
        <v>48</v>
      </c>
      <c r="B34" s="6">
        <v>2</v>
      </c>
      <c r="C34" s="6">
        <v>18</v>
      </c>
      <c r="D34" s="38">
        <f t="shared" si="1"/>
        <v>20</v>
      </c>
      <c r="E34" s="29">
        <f t="shared" si="2"/>
        <v>2.2283033620015633</v>
      </c>
      <c r="F34" s="6">
        <v>27</v>
      </c>
      <c r="G34" s="29">
        <f t="shared" si="3"/>
        <v>1.5843113032736258</v>
      </c>
      <c r="H34" s="41">
        <f t="shared" si="0"/>
        <v>3.8126146652751891</v>
      </c>
      <c r="I34" s="6">
        <v>3</v>
      </c>
      <c r="J34" s="9">
        <v>3</v>
      </c>
      <c r="K34" s="10">
        <v>3</v>
      </c>
      <c r="L34" s="25">
        <v>3</v>
      </c>
      <c r="M34" s="27">
        <v>3</v>
      </c>
      <c r="N34" s="37">
        <v>3.3796063570627588</v>
      </c>
      <c r="O34" s="42">
        <f t="shared" si="4"/>
        <v>3.8126146652751891</v>
      </c>
      <c r="P34" s="31">
        <v>0.3796063570627588</v>
      </c>
      <c r="Q34" s="11">
        <v>323</v>
      </c>
      <c r="R34" s="12">
        <v>322</v>
      </c>
      <c r="S34" s="12">
        <v>312</v>
      </c>
      <c r="T34" s="1">
        <v>3.3796063570627588</v>
      </c>
      <c r="U34" s="1">
        <v>0</v>
      </c>
      <c r="V34" s="13"/>
      <c r="W34" s="49">
        <v>3.3796063570627588</v>
      </c>
    </row>
    <row r="35" spans="1:23" ht="15.75" thickBot="1" x14ac:dyDescent="0.3">
      <c r="A35" s="7" t="s">
        <v>49</v>
      </c>
      <c r="B35" s="6">
        <v>41</v>
      </c>
      <c r="C35" s="6">
        <v>202</v>
      </c>
      <c r="D35" s="38">
        <f t="shared" si="1"/>
        <v>243</v>
      </c>
      <c r="E35" s="29">
        <f t="shared" si="2"/>
        <v>27.073885848319001</v>
      </c>
      <c r="F35" s="6">
        <v>1238</v>
      </c>
      <c r="G35" s="29">
        <f t="shared" si="3"/>
        <v>72.643607164916617</v>
      </c>
      <c r="H35" s="41">
        <f t="shared" si="0"/>
        <v>99.717493013235611</v>
      </c>
      <c r="I35" s="6">
        <v>92</v>
      </c>
      <c r="J35" s="9">
        <v>90</v>
      </c>
      <c r="K35" s="10">
        <v>90</v>
      </c>
      <c r="L35" s="25">
        <v>90</v>
      </c>
      <c r="M35" s="27">
        <v>90</v>
      </c>
      <c r="N35" s="37">
        <v>90.551409458257609</v>
      </c>
      <c r="O35" s="42">
        <f t="shared" si="4"/>
        <v>99.717493013235611</v>
      </c>
      <c r="P35" s="31">
        <v>0.55140945825760923</v>
      </c>
      <c r="Q35" s="11">
        <v>243</v>
      </c>
      <c r="R35" s="12">
        <v>242</v>
      </c>
      <c r="S35" s="12">
        <v>254</v>
      </c>
      <c r="T35" s="1">
        <v>90</v>
      </c>
      <c r="U35" s="1">
        <v>-0.55140945825760923</v>
      </c>
      <c r="V35" s="13"/>
      <c r="W35" s="51">
        <v>90</v>
      </c>
    </row>
    <row r="36" spans="1:23" ht="15.75" thickTop="1" x14ac:dyDescent="0.25">
      <c r="A36" s="2"/>
      <c r="B36" s="2">
        <f t="shared" ref="B36:G36" si="5">SUM(B3:B35)</f>
        <v>684</v>
      </c>
      <c r="C36" s="2">
        <f t="shared" si="5"/>
        <v>1874</v>
      </c>
      <c r="D36" s="40">
        <f t="shared" si="5"/>
        <v>2558</v>
      </c>
      <c r="E36" s="39">
        <f t="shared" si="5"/>
        <v>285</v>
      </c>
      <c r="F36" s="2">
        <f t="shared" si="5"/>
        <v>11333</v>
      </c>
      <c r="G36" s="39">
        <f t="shared" si="5"/>
        <v>665.00000000000011</v>
      </c>
      <c r="H36" s="21">
        <f>SUM(H3:H35)</f>
        <v>950</v>
      </c>
      <c r="I36" s="2">
        <v>1000</v>
      </c>
      <c r="J36" s="4">
        <v>950</v>
      </c>
      <c r="K36" s="22">
        <v>950</v>
      </c>
      <c r="L36" s="26">
        <v>950</v>
      </c>
      <c r="M36" s="26">
        <v>950</v>
      </c>
      <c r="N36" s="35">
        <v>949.99999999999989</v>
      </c>
      <c r="O36" s="35">
        <f>SUM(O3:O35)</f>
        <v>950</v>
      </c>
      <c r="P36" s="21">
        <v>-8.8817841970012523E-15</v>
      </c>
      <c r="Q36" s="23">
        <v>8510</v>
      </c>
      <c r="R36" s="21">
        <v>8604</v>
      </c>
      <c r="S36" s="21">
        <v>8545</v>
      </c>
      <c r="T36" s="21">
        <v>950.20080429991106</v>
      </c>
      <c r="U36" s="21">
        <v>0.20080429991116944</v>
      </c>
      <c r="V36" s="24"/>
    </row>
  </sheetData>
  <sortState xmlns:xlrd2="http://schemas.microsoft.com/office/spreadsheetml/2017/richdata2" ref="A3:C32">
    <sortCondition ref="A3:A3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6"/>
  <sheetViews>
    <sheetView workbookViewId="0">
      <selection activeCell="H39" sqref="H39"/>
    </sheetView>
  </sheetViews>
  <sheetFormatPr defaultRowHeight="15" x14ac:dyDescent="0.25"/>
  <sheetData>
    <row r="1" spans="1:24" x14ac:dyDescent="0.25">
      <c r="A1" s="52"/>
      <c r="B1" s="52"/>
      <c r="C1" s="52"/>
      <c r="D1" s="52"/>
      <c r="E1" s="53">
        <v>0.35</v>
      </c>
      <c r="F1" s="52"/>
      <c r="G1" s="53">
        <v>0.65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x14ac:dyDescent="0.25">
      <c r="A2" s="2" t="s">
        <v>0</v>
      </c>
      <c r="B2" s="2" t="s">
        <v>1</v>
      </c>
      <c r="C2" s="2" t="s">
        <v>2</v>
      </c>
      <c r="D2" s="3" t="s">
        <v>50</v>
      </c>
      <c r="E2" s="3" t="s">
        <v>6</v>
      </c>
      <c r="F2" s="2" t="s">
        <v>3</v>
      </c>
      <c r="G2" s="2" t="s">
        <v>6</v>
      </c>
      <c r="H2" s="2" t="s">
        <v>6</v>
      </c>
      <c r="I2" s="2">
        <v>2013</v>
      </c>
      <c r="J2" s="4">
        <v>2014</v>
      </c>
      <c r="K2" s="4">
        <v>2015</v>
      </c>
      <c r="L2" s="2">
        <v>2016</v>
      </c>
      <c r="M2" s="2">
        <v>2017</v>
      </c>
      <c r="N2" s="5">
        <v>2018</v>
      </c>
      <c r="O2" s="5">
        <v>2019</v>
      </c>
      <c r="P2" s="5" t="s">
        <v>7</v>
      </c>
      <c r="Q2" s="5" t="s">
        <v>7</v>
      </c>
      <c r="R2" s="5" t="s">
        <v>7</v>
      </c>
      <c r="S2" s="5" t="s">
        <v>7</v>
      </c>
      <c r="T2" s="2">
        <v>2018</v>
      </c>
      <c r="U2" s="2" t="s">
        <v>8</v>
      </c>
      <c r="V2" s="2" t="s">
        <v>9</v>
      </c>
    </row>
    <row r="3" spans="1:24" x14ac:dyDescent="0.25">
      <c r="A3" s="7" t="s">
        <v>10</v>
      </c>
      <c r="B3" s="6">
        <v>0</v>
      </c>
      <c r="C3" s="6">
        <v>0</v>
      </c>
      <c r="D3" s="38">
        <f>B3+C3</f>
        <v>0</v>
      </c>
      <c r="E3" s="29">
        <f>D3/2558*0.35*950</f>
        <v>0</v>
      </c>
      <c r="F3" s="6">
        <v>99</v>
      </c>
      <c r="G3" s="29">
        <f>F3/11333*0.65*950</f>
        <v>5.3942027706697253</v>
      </c>
      <c r="H3" s="41">
        <f t="shared" ref="H3:H35" si="0">G3+E3</f>
        <v>5.3942027706697253</v>
      </c>
      <c r="I3" s="6">
        <v>9</v>
      </c>
      <c r="J3" s="9">
        <v>5</v>
      </c>
      <c r="K3" s="10">
        <v>6</v>
      </c>
      <c r="L3" s="25">
        <v>6</v>
      </c>
      <c r="M3" s="27">
        <v>6</v>
      </c>
      <c r="N3" s="37">
        <v>6.7592127141255176</v>
      </c>
      <c r="O3" s="42">
        <f>H3</f>
        <v>5.3942027706697253</v>
      </c>
      <c r="P3" s="31">
        <v>0.75921271412551761</v>
      </c>
      <c r="Q3" s="11">
        <v>30</v>
      </c>
      <c r="R3" s="12">
        <v>39</v>
      </c>
      <c r="S3" s="12">
        <v>39</v>
      </c>
      <c r="T3" s="1">
        <v>6.7592127141255176</v>
      </c>
      <c r="U3" s="1">
        <v>0</v>
      </c>
      <c r="V3" s="13" t="s">
        <v>11</v>
      </c>
      <c r="W3" s="49">
        <v>6.7592127141255176</v>
      </c>
    </row>
    <row r="4" spans="1:24" x14ac:dyDescent="0.25">
      <c r="A4" s="7" t="s">
        <v>12</v>
      </c>
      <c r="B4" s="6">
        <v>3</v>
      </c>
      <c r="C4" s="6">
        <v>4</v>
      </c>
      <c r="D4" s="38">
        <f t="shared" ref="D4:D35" si="1">B4+C4</f>
        <v>7</v>
      </c>
      <c r="E4" s="29">
        <f t="shared" ref="E4:E35" si="2">D4/2558*0.35*950</f>
        <v>0.90989053948397181</v>
      </c>
      <c r="F4" s="6">
        <v>0</v>
      </c>
      <c r="G4" s="29">
        <f t="shared" ref="G4:G35" si="3">F4/11333*0.65*950</f>
        <v>0</v>
      </c>
      <c r="H4" s="41">
        <f t="shared" si="0"/>
        <v>0.90989053948397181</v>
      </c>
      <c r="I4" s="6">
        <v>1</v>
      </c>
      <c r="J4" s="14">
        <v>0</v>
      </c>
      <c r="K4" s="10">
        <v>0</v>
      </c>
      <c r="L4" s="25">
        <v>0</v>
      </c>
      <c r="M4" s="27">
        <v>0</v>
      </c>
      <c r="N4" s="37">
        <v>0.40408336877924289</v>
      </c>
      <c r="O4" s="42">
        <f t="shared" ref="O4:O35" si="4">H4</f>
        <v>0.90989053948397181</v>
      </c>
      <c r="P4" s="31">
        <v>0.40408336877924289</v>
      </c>
      <c r="Q4" s="11">
        <v>379</v>
      </c>
      <c r="R4" s="12">
        <v>374</v>
      </c>
      <c r="S4" s="12">
        <v>405</v>
      </c>
      <c r="T4" s="1">
        <v>0.40408336877924289</v>
      </c>
      <c r="U4" s="1">
        <v>0</v>
      </c>
      <c r="V4" s="13"/>
      <c r="W4" s="49">
        <v>0.40408336877924289</v>
      </c>
    </row>
    <row r="5" spans="1:24" x14ac:dyDescent="0.25">
      <c r="A5" s="7" t="s">
        <v>13</v>
      </c>
      <c r="B5" s="6">
        <v>81</v>
      </c>
      <c r="C5" s="6">
        <v>165</v>
      </c>
      <c r="D5" s="38">
        <f t="shared" si="1"/>
        <v>246</v>
      </c>
      <c r="E5" s="29">
        <f t="shared" si="2"/>
        <v>31.976153244722436</v>
      </c>
      <c r="F5" s="6">
        <v>1225</v>
      </c>
      <c r="G5" s="29">
        <f t="shared" si="3"/>
        <v>66.74644842495367</v>
      </c>
      <c r="H5" s="41">
        <f t="shared" si="0"/>
        <v>98.722601669676109</v>
      </c>
      <c r="I5" s="6">
        <v>125</v>
      </c>
      <c r="J5" s="9">
        <v>110</v>
      </c>
      <c r="K5" s="10">
        <v>110</v>
      </c>
      <c r="L5" s="25">
        <v>110</v>
      </c>
      <c r="M5" s="27">
        <v>110</v>
      </c>
      <c r="N5" s="37">
        <v>103.77595607285102</v>
      </c>
      <c r="O5" s="42">
        <f t="shared" si="4"/>
        <v>98.722601669676109</v>
      </c>
      <c r="P5" s="33">
        <v>-6.2240439271489834</v>
      </c>
      <c r="Q5" s="11">
        <v>521</v>
      </c>
      <c r="R5" s="12">
        <v>491</v>
      </c>
      <c r="S5" s="12">
        <v>468</v>
      </c>
      <c r="T5" s="1">
        <v>110</v>
      </c>
      <c r="U5" s="1">
        <v>6.2240439271489834</v>
      </c>
      <c r="V5" s="13"/>
      <c r="W5" s="49">
        <v>110</v>
      </c>
    </row>
    <row r="6" spans="1:24" x14ac:dyDescent="0.25">
      <c r="A6" s="7" t="s">
        <v>14</v>
      </c>
      <c r="B6" s="6">
        <v>16</v>
      </c>
      <c r="C6" s="6">
        <v>87</v>
      </c>
      <c r="D6" s="38">
        <f t="shared" si="1"/>
        <v>103</v>
      </c>
      <c r="E6" s="29">
        <f t="shared" si="2"/>
        <v>13.388389366692728</v>
      </c>
      <c r="F6" s="6">
        <v>630</v>
      </c>
      <c r="G6" s="29">
        <f t="shared" si="3"/>
        <v>34.326744904261894</v>
      </c>
      <c r="H6" s="41">
        <f t="shared" si="0"/>
        <v>47.715134270954621</v>
      </c>
      <c r="I6" s="6">
        <v>72</v>
      </c>
      <c r="J6" s="9">
        <v>60</v>
      </c>
      <c r="K6" s="10">
        <v>55</v>
      </c>
      <c r="L6" s="25">
        <v>55</v>
      </c>
      <c r="M6" s="27">
        <v>55</v>
      </c>
      <c r="N6" s="37">
        <v>44.485905417423922</v>
      </c>
      <c r="O6" s="42">
        <f t="shared" si="4"/>
        <v>47.715134270954621</v>
      </c>
      <c r="P6" s="33">
        <v>-10.514094582576078</v>
      </c>
      <c r="Q6" s="11">
        <v>301</v>
      </c>
      <c r="R6" s="12">
        <v>285</v>
      </c>
      <c r="S6" s="12">
        <v>282</v>
      </c>
      <c r="T6" s="1">
        <v>50</v>
      </c>
      <c r="U6" s="1">
        <v>5.5140945825760781</v>
      </c>
      <c r="V6" s="13"/>
      <c r="W6" s="49">
        <v>50</v>
      </c>
    </row>
    <row r="7" spans="1:24" x14ac:dyDescent="0.25">
      <c r="A7" s="7" t="s">
        <v>15</v>
      </c>
      <c r="B7" s="6">
        <v>72</v>
      </c>
      <c r="C7" s="6">
        <v>220</v>
      </c>
      <c r="D7" s="38">
        <f t="shared" si="1"/>
        <v>292</v>
      </c>
      <c r="E7" s="29">
        <f t="shared" si="2"/>
        <v>37.955433932759966</v>
      </c>
      <c r="F7" s="6">
        <v>1146</v>
      </c>
      <c r="G7" s="29">
        <f t="shared" si="3"/>
        <v>62.441983587752581</v>
      </c>
      <c r="H7" s="41">
        <f t="shared" si="0"/>
        <v>100.39741752051255</v>
      </c>
      <c r="I7" s="6">
        <v>90</v>
      </c>
      <c r="J7" s="9">
        <v>100</v>
      </c>
      <c r="K7" s="10">
        <v>100</v>
      </c>
      <c r="L7" s="25">
        <v>100</v>
      </c>
      <c r="M7" s="27">
        <v>100</v>
      </c>
      <c r="N7" s="37">
        <v>101.27798615676114</v>
      </c>
      <c r="O7" s="42">
        <f t="shared" si="4"/>
        <v>100.39741752051255</v>
      </c>
      <c r="P7" s="31">
        <v>1.2779861567611448</v>
      </c>
      <c r="Q7" s="11">
        <v>284</v>
      </c>
      <c r="R7" s="12">
        <v>297</v>
      </c>
      <c r="S7" s="12">
        <v>316</v>
      </c>
      <c r="T7" s="1">
        <v>100</v>
      </c>
      <c r="U7" s="1">
        <v>-1.2779861567611448</v>
      </c>
      <c r="V7" s="13" t="s">
        <v>16</v>
      </c>
      <c r="W7" s="49">
        <v>100</v>
      </c>
    </row>
    <row r="8" spans="1:24" x14ac:dyDescent="0.25">
      <c r="A8" s="7" t="s">
        <v>17</v>
      </c>
      <c r="B8" s="6">
        <v>15</v>
      </c>
      <c r="C8" s="6">
        <v>119</v>
      </c>
      <c r="D8" s="38">
        <f t="shared" si="1"/>
        <v>134</v>
      </c>
      <c r="E8" s="29">
        <f t="shared" si="2"/>
        <v>17.417904612978887</v>
      </c>
      <c r="F8" s="6">
        <v>582</v>
      </c>
      <c r="G8" s="29">
        <f t="shared" si="3"/>
        <v>31.711373863937176</v>
      </c>
      <c r="H8" s="41">
        <f t="shared" si="0"/>
        <v>49.129278476916063</v>
      </c>
      <c r="I8" s="6">
        <v>47</v>
      </c>
      <c r="J8" s="9">
        <v>35</v>
      </c>
      <c r="K8" s="10">
        <v>37</v>
      </c>
      <c r="L8" s="25">
        <v>36</v>
      </c>
      <c r="M8" s="27">
        <v>38</v>
      </c>
      <c r="N8" s="37">
        <v>49.114496732531613</v>
      </c>
      <c r="O8" s="42">
        <f t="shared" si="4"/>
        <v>49.129278476916063</v>
      </c>
      <c r="P8" s="31">
        <v>11.114496732531613</v>
      </c>
      <c r="Q8" s="11">
        <v>120</v>
      </c>
      <c r="R8" s="12">
        <v>126</v>
      </c>
      <c r="S8" s="12">
        <v>122</v>
      </c>
      <c r="T8" s="1">
        <v>40</v>
      </c>
      <c r="U8" s="1">
        <v>-9.1144967325316131</v>
      </c>
      <c r="V8" s="13"/>
      <c r="W8" s="49">
        <v>40</v>
      </c>
    </row>
    <row r="9" spans="1:24" x14ac:dyDescent="0.25">
      <c r="A9" s="7" t="s">
        <v>18</v>
      </c>
      <c r="B9" s="6">
        <v>18</v>
      </c>
      <c r="C9" s="6">
        <v>25</v>
      </c>
      <c r="D9" s="38">
        <f t="shared" si="1"/>
        <v>43</v>
      </c>
      <c r="E9" s="29">
        <f t="shared" si="2"/>
        <v>5.5893275996872545</v>
      </c>
      <c r="F9" s="6">
        <v>40</v>
      </c>
      <c r="G9" s="29">
        <f t="shared" si="3"/>
        <v>2.1794758669372634</v>
      </c>
      <c r="H9" s="41">
        <f t="shared" si="0"/>
        <v>7.7688034666245178</v>
      </c>
      <c r="I9" s="6">
        <v>5</v>
      </c>
      <c r="J9" s="9">
        <v>5</v>
      </c>
      <c r="K9" s="10">
        <v>5</v>
      </c>
      <c r="L9" s="25">
        <v>5</v>
      </c>
      <c r="M9" s="27">
        <v>5</v>
      </c>
      <c r="N9" s="37">
        <v>4.4816519082788755</v>
      </c>
      <c r="O9" s="42">
        <f t="shared" si="4"/>
        <v>7.7688034666245178</v>
      </c>
      <c r="P9" s="32">
        <v>-0.5183480917211245</v>
      </c>
      <c r="Q9" s="11">
        <v>386</v>
      </c>
      <c r="R9" s="12">
        <v>378</v>
      </c>
      <c r="S9" s="12">
        <v>359</v>
      </c>
      <c r="T9" s="1">
        <v>4.4816519082788755</v>
      </c>
      <c r="U9" s="1">
        <v>0</v>
      </c>
      <c r="V9" s="13" t="s">
        <v>19</v>
      </c>
      <c r="W9" s="49">
        <v>4.4816519082788755</v>
      </c>
    </row>
    <row r="10" spans="1:24" x14ac:dyDescent="0.25">
      <c r="A10" s="7" t="s">
        <v>20</v>
      </c>
      <c r="B10" s="6">
        <v>5</v>
      </c>
      <c r="C10" s="6">
        <v>75</v>
      </c>
      <c r="D10" s="38">
        <f t="shared" si="1"/>
        <v>80</v>
      </c>
      <c r="E10" s="29">
        <f t="shared" si="2"/>
        <v>10.398749022673963</v>
      </c>
      <c r="F10" s="6">
        <v>364</v>
      </c>
      <c r="G10" s="29">
        <f t="shared" si="3"/>
        <v>19.833230389129092</v>
      </c>
      <c r="H10" s="41">
        <f t="shared" si="0"/>
        <v>30.231979411803053</v>
      </c>
      <c r="I10" s="6">
        <v>36</v>
      </c>
      <c r="J10" s="9">
        <v>32</v>
      </c>
      <c r="K10" s="10">
        <v>32</v>
      </c>
      <c r="L10" s="25">
        <v>32</v>
      </c>
      <c r="M10" s="27">
        <v>32</v>
      </c>
      <c r="N10" s="37">
        <v>26.155214415529173</v>
      </c>
      <c r="O10" s="42">
        <f t="shared" si="4"/>
        <v>30.231979411803053</v>
      </c>
      <c r="P10" s="33">
        <v>-5.8447855844708272</v>
      </c>
      <c r="Q10" s="11">
        <v>375</v>
      </c>
      <c r="R10" s="12">
        <v>374</v>
      </c>
      <c r="S10" s="12">
        <v>394</v>
      </c>
      <c r="T10" s="1">
        <v>30</v>
      </c>
      <c r="U10" s="1">
        <v>3.8447855844708272</v>
      </c>
      <c r="V10" s="13"/>
      <c r="W10" s="49">
        <v>30</v>
      </c>
    </row>
    <row r="11" spans="1:24" x14ac:dyDescent="0.25">
      <c r="A11" s="7" t="s">
        <v>21</v>
      </c>
      <c r="B11" s="6">
        <v>69</v>
      </c>
      <c r="C11" s="6">
        <v>129</v>
      </c>
      <c r="D11" s="38">
        <f t="shared" si="1"/>
        <v>198</v>
      </c>
      <c r="E11" s="29">
        <f t="shared" si="2"/>
        <v>25.73690383111806</v>
      </c>
      <c r="F11" s="6">
        <v>708</v>
      </c>
      <c r="G11" s="29">
        <f t="shared" si="3"/>
        <v>38.57672284478955</v>
      </c>
      <c r="H11" s="41">
        <f t="shared" si="0"/>
        <v>64.313626675907614</v>
      </c>
      <c r="I11" s="6">
        <v>60</v>
      </c>
      <c r="J11" s="9">
        <v>70</v>
      </c>
      <c r="K11" s="10">
        <v>65</v>
      </c>
      <c r="L11" s="25">
        <v>63</v>
      </c>
      <c r="M11" s="27">
        <v>63</v>
      </c>
      <c r="N11" s="37">
        <v>66.67375584857507</v>
      </c>
      <c r="O11" s="42">
        <f t="shared" si="4"/>
        <v>64.313626675907614</v>
      </c>
      <c r="P11" s="31">
        <v>3.6737558485750696</v>
      </c>
      <c r="Q11" s="11">
        <v>346</v>
      </c>
      <c r="R11" s="12">
        <v>335</v>
      </c>
      <c r="S11" s="12">
        <v>303</v>
      </c>
      <c r="T11" s="1">
        <v>65</v>
      </c>
      <c r="U11" s="1">
        <v>-1.6737558485750696</v>
      </c>
      <c r="V11" s="13" t="s">
        <v>16</v>
      </c>
      <c r="W11" s="49">
        <v>65</v>
      </c>
    </row>
    <row r="12" spans="1:24" x14ac:dyDescent="0.25">
      <c r="A12" s="7" t="s">
        <v>22</v>
      </c>
      <c r="B12" s="6">
        <v>150</v>
      </c>
      <c r="C12" s="6">
        <v>96</v>
      </c>
      <c r="D12" s="38">
        <f t="shared" si="1"/>
        <v>246</v>
      </c>
      <c r="E12" s="29">
        <f t="shared" si="2"/>
        <v>31.976153244722436</v>
      </c>
      <c r="F12" s="6">
        <v>933</v>
      </c>
      <c r="G12" s="29">
        <f t="shared" si="3"/>
        <v>50.836274596311654</v>
      </c>
      <c r="H12" s="41">
        <f t="shared" si="0"/>
        <v>82.812427841034093</v>
      </c>
      <c r="I12" s="6">
        <v>75</v>
      </c>
      <c r="J12" s="9">
        <v>75</v>
      </c>
      <c r="K12" s="10">
        <v>80</v>
      </c>
      <c r="L12" s="25">
        <v>80</v>
      </c>
      <c r="M12" s="27">
        <v>78</v>
      </c>
      <c r="N12" s="37">
        <v>86.069757549978732</v>
      </c>
      <c r="O12" s="42">
        <f t="shared" si="4"/>
        <v>82.812427841034093</v>
      </c>
      <c r="P12" s="31">
        <v>8.069757549978732</v>
      </c>
      <c r="Q12" s="11">
        <v>178</v>
      </c>
      <c r="R12" s="12">
        <v>182</v>
      </c>
      <c r="S12" s="12">
        <v>204</v>
      </c>
      <c r="T12" s="1">
        <v>80</v>
      </c>
      <c r="U12" s="1">
        <v>-6.069757549978732</v>
      </c>
      <c r="V12" s="13"/>
      <c r="W12" s="49">
        <v>80</v>
      </c>
    </row>
    <row r="13" spans="1:24" x14ac:dyDescent="0.25">
      <c r="A13" s="7" t="s">
        <v>23</v>
      </c>
      <c r="B13" s="6">
        <v>0</v>
      </c>
      <c r="C13" s="6">
        <v>0</v>
      </c>
      <c r="D13" s="38">
        <f t="shared" si="1"/>
        <v>0</v>
      </c>
      <c r="E13" s="29">
        <f t="shared" si="2"/>
        <v>0</v>
      </c>
      <c r="F13" s="6">
        <v>0</v>
      </c>
      <c r="G13" s="29">
        <f t="shared" si="3"/>
        <v>0</v>
      </c>
      <c r="H13" s="41">
        <f t="shared" si="0"/>
        <v>0</v>
      </c>
      <c r="I13" s="6">
        <v>0</v>
      </c>
      <c r="J13" s="14">
        <v>0</v>
      </c>
      <c r="K13" s="10">
        <v>0</v>
      </c>
      <c r="L13" s="25">
        <v>0</v>
      </c>
      <c r="M13" s="27">
        <v>0</v>
      </c>
      <c r="N13" s="37">
        <v>0</v>
      </c>
      <c r="O13" s="42">
        <f t="shared" si="4"/>
        <v>0</v>
      </c>
      <c r="P13" s="31">
        <v>0</v>
      </c>
      <c r="Q13" s="11">
        <v>342</v>
      </c>
      <c r="R13" s="12">
        <v>359</v>
      </c>
      <c r="S13" s="12">
        <v>377</v>
      </c>
      <c r="T13" s="1">
        <v>0</v>
      </c>
      <c r="U13" s="1">
        <v>0</v>
      </c>
      <c r="V13" s="13"/>
      <c r="W13" s="49">
        <v>0</v>
      </c>
    </row>
    <row r="14" spans="1:24" x14ac:dyDescent="0.25">
      <c r="A14" s="7" t="s">
        <v>24</v>
      </c>
      <c r="B14" s="15">
        <v>1</v>
      </c>
      <c r="C14" s="15">
        <v>0</v>
      </c>
      <c r="D14" s="38">
        <f t="shared" si="1"/>
        <v>1</v>
      </c>
      <c r="E14" s="29">
        <f t="shared" si="2"/>
        <v>0.12998436278342454</v>
      </c>
      <c r="F14" s="15">
        <v>152</v>
      </c>
      <c r="G14" s="29">
        <f t="shared" si="3"/>
        <v>8.2820082943615994</v>
      </c>
      <c r="H14" s="41">
        <f t="shared" si="0"/>
        <v>8.4119926571450243</v>
      </c>
      <c r="I14" s="6">
        <v>10</v>
      </c>
      <c r="J14" s="9">
        <v>9</v>
      </c>
      <c r="K14" s="10">
        <v>9</v>
      </c>
      <c r="L14" s="25">
        <v>9</v>
      </c>
      <c r="M14" s="27">
        <v>9</v>
      </c>
      <c r="N14" s="37">
        <v>7.4204400448551873</v>
      </c>
      <c r="O14" s="42">
        <f t="shared" si="4"/>
        <v>8.4119926571450243</v>
      </c>
      <c r="P14" s="32">
        <v>-1.5795599551448127</v>
      </c>
      <c r="Q14" s="11">
        <v>27</v>
      </c>
      <c r="R14" s="12">
        <v>27</v>
      </c>
      <c r="S14" s="12">
        <v>27</v>
      </c>
      <c r="T14" s="1">
        <v>9</v>
      </c>
      <c r="U14" s="1">
        <v>1.5795599551448127</v>
      </c>
      <c r="V14" s="13" t="s">
        <v>25</v>
      </c>
      <c r="W14" s="49">
        <v>9</v>
      </c>
    </row>
    <row r="15" spans="1:24" x14ac:dyDescent="0.25">
      <c r="A15" s="7" t="s">
        <v>26</v>
      </c>
      <c r="B15" s="6">
        <v>0</v>
      </c>
      <c r="C15" s="6">
        <v>0</v>
      </c>
      <c r="D15" s="38">
        <f t="shared" si="1"/>
        <v>0</v>
      </c>
      <c r="E15" s="29">
        <f t="shared" si="2"/>
        <v>0</v>
      </c>
      <c r="F15" s="6">
        <v>0</v>
      </c>
      <c r="G15" s="29">
        <f t="shared" si="3"/>
        <v>0</v>
      </c>
      <c r="H15" s="41">
        <f t="shared" si="0"/>
        <v>0</v>
      </c>
      <c r="I15" s="6">
        <v>0</v>
      </c>
      <c r="J15" s="14">
        <v>0</v>
      </c>
      <c r="K15" s="10">
        <v>0</v>
      </c>
      <c r="L15" s="25">
        <v>0</v>
      </c>
      <c r="M15" s="27">
        <v>0</v>
      </c>
      <c r="N15" s="37">
        <v>0</v>
      </c>
      <c r="O15" s="42">
        <f t="shared" si="4"/>
        <v>0</v>
      </c>
      <c r="P15" s="31">
        <v>0</v>
      </c>
      <c r="Q15" s="11">
        <v>599</v>
      </c>
      <c r="R15" s="12">
        <v>611</v>
      </c>
      <c r="S15" s="12">
        <v>567</v>
      </c>
      <c r="T15" s="1">
        <v>0</v>
      </c>
      <c r="U15" s="1">
        <v>0</v>
      </c>
      <c r="V15" s="13"/>
      <c r="W15" s="49">
        <v>0</v>
      </c>
    </row>
    <row r="16" spans="1:24" x14ac:dyDescent="0.25">
      <c r="A16" s="17" t="s">
        <v>27</v>
      </c>
      <c r="B16" s="16">
        <v>0</v>
      </c>
      <c r="C16" s="16">
        <v>0</v>
      </c>
      <c r="D16" s="38">
        <f t="shared" si="1"/>
        <v>0</v>
      </c>
      <c r="E16" s="29">
        <f t="shared" si="2"/>
        <v>0</v>
      </c>
      <c r="F16" s="16">
        <v>0</v>
      </c>
      <c r="G16" s="29">
        <f t="shared" si="3"/>
        <v>0</v>
      </c>
      <c r="H16" s="41">
        <f t="shared" si="0"/>
        <v>0</v>
      </c>
      <c r="I16" s="16">
        <v>0</v>
      </c>
      <c r="J16" s="18">
        <v>0</v>
      </c>
      <c r="K16" s="10">
        <v>0</v>
      </c>
      <c r="L16" s="25">
        <v>0</v>
      </c>
      <c r="M16" s="27">
        <v>0</v>
      </c>
      <c r="N16" s="37">
        <v>0</v>
      </c>
      <c r="O16" s="42">
        <f t="shared" si="4"/>
        <v>0</v>
      </c>
      <c r="P16" s="31">
        <v>0</v>
      </c>
      <c r="Q16" s="19">
        <v>18</v>
      </c>
      <c r="R16" s="12">
        <v>18</v>
      </c>
      <c r="S16" s="12">
        <v>18</v>
      </c>
      <c r="T16" s="1">
        <v>0</v>
      </c>
      <c r="U16" s="1">
        <v>0</v>
      </c>
      <c r="V16" s="13"/>
      <c r="W16" s="49">
        <v>0</v>
      </c>
    </row>
    <row r="17" spans="1:23" x14ac:dyDescent="0.25">
      <c r="A17" s="7" t="s">
        <v>28</v>
      </c>
      <c r="B17" s="6">
        <v>0</v>
      </c>
      <c r="C17" s="6">
        <v>2</v>
      </c>
      <c r="D17" s="38">
        <f t="shared" si="1"/>
        <v>2</v>
      </c>
      <c r="E17" s="29">
        <f t="shared" si="2"/>
        <v>0.25996872556684908</v>
      </c>
      <c r="F17" s="6">
        <v>0</v>
      </c>
      <c r="G17" s="29">
        <f t="shared" si="3"/>
        <v>0</v>
      </c>
      <c r="H17" s="41">
        <f t="shared" si="0"/>
        <v>0.25996872556684908</v>
      </c>
      <c r="I17" s="6">
        <v>0</v>
      </c>
      <c r="J17" s="14">
        <v>0</v>
      </c>
      <c r="K17" s="10">
        <v>0</v>
      </c>
      <c r="L17" s="25">
        <v>0</v>
      </c>
      <c r="M17" s="27">
        <v>0</v>
      </c>
      <c r="N17" s="37">
        <v>0.22040911024322341</v>
      </c>
      <c r="O17" s="42">
        <f t="shared" si="4"/>
        <v>0.25996872556684908</v>
      </c>
      <c r="P17" s="31">
        <v>0.22040911024322341</v>
      </c>
      <c r="Q17" s="11">
        <v>276</v>
      </c>
      <c r="R17" s="12">
        <v>292</v>
      </c>
      <c r="S17" s="12">
        <v>350</v>
      </c>
      <c r="T17" s="1">
        <v>0.22040911024322341</v>
      </c>
      <c r="U17" s="1">
        <v>0</v>
      </c>
      <c r="V17" s="13"/>
      <c r="W17" s="49">
        <v>0.22040911024322341</v>
      </c>
    </row>
    <row r="18" spans="1:23" x14ac:dyDescent="0.25">
      <c r="A18" s="7" t="s">
        <v>29</v>
      </c>
      <c r="B18" s="6">
        <v>9</v>
      </c>
      <c r="C18" s="6">
        <v>25</v>
      </c>
      <c r="D18" s="38">
        <f t="shared" si="1"/>
        <v>34</v>
      </c>
      <c r="E18" s="29">
        <f t="shared" si="2"/>
        <v>4.4194683346364343</v>
      </c>
      <c r="F18" s="6">
        <v>93</v>
      </c>
      <c r="G18" s="29">
        <f t="shared" si="3"/>
        <v>5.0672813906291365</v>
      </c>
      <c r="H18" s="41">
        <f t="shared" si="0"/>
        <v>9.4867497252655717</v>
      </c>
      <c r="I18" s="6">
        <v>8</v>
      </c>
      <c r="J18" s="9">
        <v>7</v>
      </c>
      <c r="K18" s="10">
        <v>7</v>
      </c>
      <c r="L18" s="25">
        <v>7</v>
      </c>
      <c r="M18" s="27">
        <v>7</v>
      </c>
      <c r="N18" s="37">
        <v>6.612273307296701</v>
      </c>
      <c r="O18" s="42">
        <f t="shared" si="4"/>
        <v>9.4867497252655717</v>
      </c>
      <c r="P18" s="31">
        <v>-0.38772669270329896</v>
      </c>
      <c r="Q18" s="11">
        <v>103</v>
      </c>
      <c r="R18" s="12">
        <v>102</v>
      </c>
      <c r="S18" s="12">
        <v>102</v>
      </c>
      <c r="T18" s="1">
        <v>6.612273307296701</v>
      </c>
      <c r="U18" s="1">
        <v>0</v>
      </c>
      <c r="V18" s="13"/>
      <c r="W18" s="49">
        <v>6.612273307296701</v>
      </c>
    </row>
    <row r="19" spans="1:23" x14ac:dyDescent="0.25">
      <c r="A19" s="7" t="s">
        <v>30</v>
      </c>
      <c r="B19" s="6">
        <v>0</v>
      </c>
      <c r="C19" s="6">
        <v>0</v>
      </c>
      <c r="D19" s="38">
        <f t="shared" si="1"/>
        <v>0</v>
      </c>
      <c r="E19" s="29">
        <f t="shared" si="2"/>
        <v>0</v>
      </c>
      <c r="F19" s="6">
        <v>86</v>
      </c>
      <c r="G19" s="29">
        <f t="shared" si="3"/>
        <v>4.6858731139151155</v>
      </c>
      <c r="H19" s="41">
        <f t="shared" si="0"/>
        <v>4.6858731139151155</v>
      </c>
      <c r="I19" s="6">
        <v>8</v>
      </c>
      <c r="J19" s="9">
        <v>7</v>
      </c>
      <c r="K19" s="10">
        <v>7</v>
      </c>
      <c r="L19" s="25">
        <v>7</v>
      </c>
      <c r="M19" s="27">
        <v>7</v>
      </c>
      <c r="N19" s="37">
        <v>7.2735006380263716</v>
      </c>
      <c r="O19" s="42">
        <f t="shared" si="4"/>
        <v>4.6858731139151155</v>
      </c>
      <c r="P19" s="31">
        <v>0.27350063802637159</v>
      </c>
      <c r="Q19" s="11">
        <v>27</v>
      </c>
      <c r="R19" s="12">
        <v>27</v>
      </c>
      <c r="S19" s="12">
        <v>27</v>
      </c>
      <c r="T19" s="1">
        <v>7.2735006380263716</v>
      </c>
      <c r="U19" s="1">
        <v>0</v>
      </c>
      <c r="V19" s="13" t="s">
        <v>31</v>
      </c>
      <c r="W19" s="49">
        <v>7.2735006380263716</v>
      </c>
    </row>
    <row r="20" spans="1:23" x14ac:dyDescent="0.25">
      <c r="A20" s="7" t="s">
        <v>32</v>
      </c>
      <c r="B20" s="6">
        <v>0</v>
      </c>
      <c r="C20" s="6">
        <v>5</v>
      </c>
      <c r="D20" s="38">
        <f t="shared" si="1"/>
        <v>5</v>
      </c>
      <c r="E20" s="29">
        <f t="shared" si="2"/>
        <v>0.64992181391712267</v>
      </c>
      <c r="F20" s="6">
        <v>0</v>
      </c>
      <c r="G20" s="29">
        <f t="shared" si="3"/>
        <v>0</v>
      </c>
      <c r="H20" s="41">
        <f t="shared" si="0"/>
        <v>0.64992181391712267</v>
      </c>
      <c r="I20" s="6">
        <v>0</v>
      </c>
      <c r="J20" s="14">
        <v>0</v>
      </c>
      <c r="K20" s="10">
        <v>0</v>
      </c>
      <c r="L20" s="25">
        <v>0</v>
      </c>
      <c r="M20" s="27">
        <v>0</v>
      </c>
      <c r="N20" s="37">
        <v>0.14693940682881559</v>
      </c>
      <c r="O20" s="42">
        <f t="shared" si="4"/>
        <v>0.64992181391712267</v>
      </c>
      <c r="P20" s="31">
        <v>0.14693940682881559</v>
      </c>
      <c r="Q20" s="11">
        <v>314</v>
      </c>
      <c r="R20" s="12">
        <v>314</v>
      </c>
      <c r="S20" s="12">
        <v>322</v>
      </c>
      <c r="T20" s="1">
        <v>0.14693940682881559</v>
      </c>
      <c r="U20" s="1">
        <v>0</v>
      </c>
      <c r="V20" s="13"/>
      <c r="W20" s="49">
        <v>0.14693940682881559</v>
      </c>
    </row>
    <row r="21" spans="1:23" x14ac:dyDescent="0.25">
      <c r="A21" s="7" t="s">
        <v>33</v>
      </c>
      <c r="B21" s="6">
        <v>0</v>
      </c>
      <c r="C21" s="16">
        <v>0</v>
      </c>
      <c r="D21" s="38">
        <f t="shared" si="1"/>
        <v>0</v>
      </c>
      <c r="E21" s="29">
        <f t="shared" si="2"/>
        <v>0</v>
      </c>
      <c r="F21" s="16">
        <v>151</v>
      </c>
      <c r="G21" s="29">
        <f t="shared" si="3"/>
        <v>8.227521397688168</v>
      </c>
      <c r="H21" s="41">
        <f t="shared" si="0"/>
        <v>8.227521397688168</v>
      </c>
      <c r="I21" s="6">
        <v>10</v>
      </c>
      <c r="J21" s="9">
        <v>9</v>
      </c>
      <c r="K21" s="10">
        <v>9</v>
      </c>
      <c r="L21" s="25">
        <v>9</v>
      </c>
      <c r="M21" s="27">
        <v>9</v>
      </c>
      <c r="N21" s="37">
        <v>8.7428947063145284</v>
      </c>
      <c r="O21" s="42">
        <f t="shared" si="4"/>
        <v>8.227521397688168</v>
      </c>
      <c r="P21" s="31">
        <v>-0.25710529368547164</v>
      </c>
      <c r="Q21" s="11">
        <v>27</v>
      </c>
      <c r="R21" s="12">
        <v>27</v>
      </c>
      <c r="S21" s="12">
        <v>27</v>
      </c>
      <c r="T21" s="1">
        <v>8.7428947063145284</v>
      </c>
      <c r="U21" s="1">
        <v>0</v>
      </c>
      <c r="V21" s="13" t="s">
        <v>34</v>
      </c>
      <c r="W21" s="49">
        <v>8.7428947063145284</v>
      </c>
    </row>
    <row r="22" spans="1:23" x14ac:dyDescent="0.25">
      <c r="A22" s="7" t="s">
        <v>35</v>
      </c>
      <c r="B22" s="6">
        <v>50</v>
      </c>
      <c r="C22" s="6">
        <v>152</v>
      </c>
      <c r="D22" s="38">
        <f t="shared" si="1"/>
        <v>202</v>
      </c>
      <c r="E22" s="29">
        <f t="shared" si="2"/>
        <v>26.256841282251756</v>
      </c>
      <c r="F22" s="6">
        <v>1238</v>
      </c>
      <c r="G22" s="29">
        <f t="shared" si="3"/>
        <v>67.454778081708298</v>
      </c>
      <c r="H22" s="41">
        <f t="shared" si="0"/>
        <v>93.711619363960054</v>
      </c>
      <c r="I22" s="6">
        <v>105</v>
      </c>
      <c r="J22" s="9">
        <v>105</v>
      </c>
      <c r="K22" s="10">
        <v>105</v>
      </c>
      <c r="L22" s="25">
        <v>107</v>
      </c>
      <c r="M22" s="27">
        <v>107</v>
      </c>
      <c r="N22" s="37">
        <v>106.38413054406249</v>
      </c>
      <c r="O22" s="42">
        <f t="shared" si="4"/>
        <v>93.711619363960054</v>
      </c>
      <c r="P22" s="32">
        <v>-0.61586945593751352</v>
      </c>
      <c r="Q22" s="11">
        <v>453</v>
      </c>
      <c r="R22" s="12">
        <v>425</v>
      </c>
      <c r="S22" s="12">
        <v>437</v>
      </c>
      <c r="T22" s="1">
        <v>106.38413054406249</v>
      </c>
      <c r="U22" s="1">
        <v>0</v>
      </c>
      <c r="V22" s="13"/>
      <c r="W22" s="49">
        <v>106.38413054406249</v>
      </c>
    </row>
    <row r="23" spans="1:23" x14ac:dyDescent="0.25">
      <c r="A23" s="7" t="s">
        <v>36</v>
      </c>
      <c r="B23" s="6">
        <v>17</v>
      </c>
      <c r="C23" s="6">
        <v>67</v>
      </c>
      <c r="D23" s="38">
        <f t="shared" si="1"/>
        <v>84</v>
      </c>
      <c r="E23" s="29">
        <f t="shared" si="2"/>
        <v>10.918686473807661</v>
      </c>
      <c r="F23" s="6">
        <v>436</v>
      </c>
      <c r="G23" s="29">
        <f t="shared" si="3"/>
        <v>23.756286949616168</v>
      </c>
      <c r="H23" s="41">
        <f t="shared" si="0"/>
        <v>34.674973423423829</v>
      </c>
      <c r="I23" s="6">
        <v>40</v>
      </c>
      <c r="J23" s="9">
        <v>33</v>
      </c>
      <c r="K23" s="10">
        <v>35</v>
      </c>
      <c r="L23" s="25">
        <v>35</v>
      </c>
      <c r="M23" s="27">
        <v>35</v>
      </c>
      <c r="N23" s="37">
        <v>35.559336452573369</v>
      </c>
      <c r="O23" s="42">
        <f t="shared" si="4"/>
        <v>34.674973423423829</v>
      </c>
      <c r="P23" s="31">
        <v>0.55933645257336906</v>
      </c>
      <c r="Q23" s="11">
        <v>201</v>
      </c>
      <c r="R23" s="12">
        <v>221</v>
      </c>
      <c r="S23" s="12">
        <v>221</v>
      </c>
      <c r="T23" s="1">
        <v>35</v>
      </c>
      <c r="U23" s="1">
        <v>-0.55933645257336906</v>
      </c>
      <c r="V23" s="13"/>
      <c r="W23" s="49">
        <v>35</v>
      </c>
    </row>
    <row r="24" spans="1:23" x14ac:dyDescent="0.25">
      <c r="A24" s="7" t="s">
        <v>37</v>
      </c>
      <c r="B24" s="6">
        <v>11</v>
      </c>
      <c r="C24" s="6">
        <v>40</v>
      </c>
      <c r="D24" s="38">
        <f t="shared" si="1"/>
        <v>51</v>
      </c>
      <c r="E24" s="29">
        <f t="shared" si="2"/>
        <v>6.6292025019546514</v>
      </c>
      <c r="F24" s="6">
        <v>56</v>
      </c>
      <c r="G24" s="29">
        <f t="shared" si="3"/>
        <v>3.051266213712168</v>
      </c>
      <c r="H24" s="41">
        <f t="shared" si="0"/>
        <v>9.6804687156668194</v>
      </c>
      <c r="I24" s="6">
        <v>7</v>
      </c>
      <c r="J24" s="9">
        <v>8</v>
      </c>
      <c r="K24" s="10">
        <v>8</v>
      </c>
      <c r="L24" s="25">
        <v>8</v>
      </c>
      <c r="M24" s="27">
        <v>8</v>
      </c>
      <c r="N24" s="37">
        <v>8.3388113375352848</v>
      </c>
      <c r="O24" s="42">
        <f t="shared" si="4"/>
        <v>9.6804687156668194</v>
      </c>
      <c r="P24" s="31">
        <v>0.33881133753528481</v>
      </c>
      <c r="Q24" s="11">
        <v>938</v>
      </c>
      <c r="R24" s="12">
        <v>982</v>
      </c>
      <c r="S24" s="12">
        <v>926</v>
      </c>
      <c r="T24" s="1">
        <v>8.3388113375352848</v>
      </c>
      <c r="U24" s="1">
        <v>0</v>
      </c>
      <c r="V24" s="13"/>
      <c r="W24" s="50">
        <v>8</v>
      </c>
    </row>
    <row r="25" spans="1:23" x14ac:dyDescent="0.25">
      <c r="A25" s="7" t="s">
        <v>38</v>
      </c>
      <c r="B25" s="6">
        <v>35</v>
      </c>
      <c r="C25" s="6">
        <v>112</v>
      </c>
      <c r="D25" s="38">
        <f t="shared" si="1"/>
        <v>147</v>
      </c>
      <c r="E25" s="29">
        <f t="shared" si="2"/>
        <v>19.107701329163408</v>
      </c>
      <c r="F25" s="6">
        <v>493</v>
      </c>
      <c r="G25" s="29">
        <f t="shared" si="3"/>
        <v>26.862040060001767</v>
      </c>
      <c r="H25" s="41">
        <f t="shared" si="0"/>
        <v>45.969741389165179</v>
      </c>
      <c r="I25" s="6">
        <v>46</v>
      </c>
      <c r="J25" s="9">
        <v>50</v>
      </c>
      <c r="K25" s="10">
        <v>50</v>
      </c>
      <c r="L25" s="25">
        <v>50</v>
      </c>
      <c r="M25" s="27">
        <v>50</v>
      </c>
      <c r="N25" s="37">
        <v>46.836935926684973</v>
      </c>
      <c r="O25" s="42">
        <f t="shared" si="4"/>
        <v>45.969741389165179</v>
      </c>
      <c r="P25" s="32">
        <v>-3.1630640733150273</v>
      </c>
      <c r="Q25" s="11">
        <v>155</v>
      </c>
      <c r="R25" s="12">
        <v>164</v>
      </c>
      <c r="S25" s="12">
        <v>165</v>
      </c>
      <c r="T25" s="1">
        <v>48</v>
      </c>
      <c r="U25" s="1">
        <v>1.1630640733150273</v>
      </c>
      <c r="V25" s="13" t="s">
        <v>39</v>
      </c>
      <c r="W25" s="49">
        <v>50</v>
      </c>
    </row>
    <row r="26" spans="1:23" x14ac:dyDescent="0.25">
      <c r="A26" s="7" t="s">
        <v>40</v>
      </c>
      <c r="B26" s="6">
        <v>18</v>
      </c>
      <c r="C26" s="6">
        <v>74</v>
      </c>
      <c r="D26" s="38">
        <f t="shared" si="1"/>
        <v>92</v>
      </c>
      <c r="E26" s="29">
        <f t="shared" si="2"/>
        <v>11.958561376075059</v>
      </c>
      <c r="F26" s="6">
        <v>413</v>
      </c>
      <c r="G26" s="29">
        <f t="shared" si="3"/>
        <v>22.503088326127237</v>
      </c>
      <c r="H26" s="41">
        <f t="shared" si="0"/>
        <v>34.461649702202294</v>
      </c>
      <c r="I26" s="6">
        <v>35</v>
      </c>
      <c r="J26" s="9">
        <v>30</v>
      </c>
      <c r="K26" s="10">
        <v>31</v>
      </c>
      <c r="L26" s="25">
        <v>32</v>
      </c>
      <c r="M26" s="27">
        <v>32</v>
      </c>
      <c r="N26" s="37">
        <v>34.016472680870805</v>
      </c>
      <c r="O26" s="42">
        <f t="shared" si="4"/>
        <v>34.461649702202294</v>
      </c>
      <c r="P26" s="31">
        <v>2.0164726808708053</v>
      </c>
      <c r="Q26" s="11">
        <v>112</v>
      </c>
      <c r="R26" s="12">
        <v>103</v>
      </c>
      <c r="S26" s="12">
        <v>104</v>
      </c>
      <c r="T26" s="1">
        <v>34.016472680870805</v>
      </c>
      <c r="U26" s="1">
        <v>0</v>
      </c>
      <c r="V26" s="13"/>
      <c r="W26" s="49">
        <v>34.016472680870805</v>
      </c>
    </row>
    <row r="27" spans="1:23" x14ac:dyDescent="0.25">
      <c r="A27" s="7" t="s">
        <v>41</v>
      </c>
      <c r="B27" s="6">
        <v>0</v>
      </c>
      <c r="C27" s="6">
        <v>0</v>
      </c>
      <c r="D27" s="38">
        <f t="shared" si="1"/>
        <v>0</v>
      </c>
      <c r="E27" s="29">
        <f t="shared" si="2"/>
        <v>0</v>
      </c>
      <c r="F27" s="6">
        <v>0</v>
      </c>
      <c r="G27" s="29">
        <f t="shared" si="3"/>
        <v>0</v>
      </c>
      <c r="H27" s="41">
        <f t="shared" si="0"/>
        <v>0</v>
      </c>
      <c r="I27" s="6">
        <v>0</v>
      </c>
      <c r="J27" s="14">
        <v>0</v>
      </c>
      <c r="K27" s="10">
        <v>0</v>
      </c>
      <c r="L27" s="25">
        <v>0</v>
      </c>
      <c r="M27" s="27">
        <v>0</v>
      </c>
      <c r="N27" s="37">
        <v>0</v>
      </c>
      <c r="O27" s="42">
        <f t="shared" si="4"/>
        <v>0</v>
      </c>
      <c r="P27" s="31">
        <v>0</v>
      </c>
      <c r="Q27" s="11">
        <v>59</v>
      </c>
      <c r="R27" s="12">
        <v>77</v>
      </c>
      <c r="S27" s="12">
        <v>0</v>
      </c>
      <c r="T27" s="1">
        <v>0</v>
      </c>
      <c r="U27" s="1">
        <v>0</v>
      </c>
      <c r="V27" s="13"/>
      <c r="W27" s="49">
        <v>0</v>
      </c>
    </row>
    <row r="28" spans="1:23" x14ac:dyDescent="0.25">
      <c r="A28" s="7" t="s">
        <v>42</v>
      </c>
      <c r="B28" s="6">
        <v>32</v>
      </c>
      <c r="C28" s="6">
        <v>90</v>
      </c>
      <c r="D28" s="38">
        <f t="shared" si="1"/>
        <v>122</v>
      </c>
      <c r="E28" s="29">
        <f t="shared" si="2"/>
        <v>15.858092259577795</v>
      </c>
      <c r="F28" s="6">
        <v>651</v>
      </c>
      <c r="G28" s="29">
        <f t="shared" si="3"/>
        <v>35.470969734403951</v>
      </c>
      <c r="H28" s="41">
        <f t="shared" si="0"/>
        <v>51.329061993981746</v>
      </c>
      <c r="I28" s="6">
        <v>65</v>
      </c>
      <c r="J28" s="9">
        <v>55</v>
      </c>
      <c r="K28" s="10">
        <v>55</v>
      </c>
      <c r="L28" s="25">
        <v>55</v>
      </c>
      <c r="M28" s="27">
        <v>55</v>
      </c>
      <c r="N28" s="37">
        <v>60.832914427129651</v>
      </c>
      <c r="O28" s="42">
        <f t="shared" si="4"/>
        <v>51.329061993981746</v>
      </c>
      <c r="P28" s="31">
        <v>5.8329144271296514</v>
      </c>
      <c r="Q28" s="11">
        <v>225</v>
      </c>
      <c r="R28" s="12">
        <v>227</v>
      </c>
      <c r="S28" s="12">
        <v>249</v>
      </c>
      <c r="T28" s="1">
        <v>60</v>
      </c>
      <c r="U28" s="1">
        <v>-0.83291442712965136</v>
      </c>
      <c r="V28" s="13" t="s">
        <v>39</v>
      </c>
      <c r="W28" s="49">
        <v>58</v>
      </c>
    </row>
    <row r="29" spans="1:23" x14ac:dyDescent="0.25">
      <c r="A29" s="7" t="s">
        <v>43</v>
      </c>
      <c r="B29" s="6">
        <v>0</v>
      </c>
      <c r="C29" s="6">
        <v>0</v>
      </c>
      <c r="D29" s="38">
        <f t="shared" si="1"/>
        <v>0</v>
      </c>
      <c r="E29" s="29">
        <f t="shared" si="2"/>
        <v>0</v>
      </c>
      <c r="F29" s="6">
        <v>0</v>
      </c>
      <c r="G29" s="29">
        <f t="shared" si="3"/>
        <v>0</v>
      </c>
      <c r="H29" s="41">
        <f t="shared" si="0"/>
        <v>0</v>
      </c>
      <c r="I29" s="6">
        <v>0</v>
      </c>
      <c r="J29" s="14">
        <v>0</v>
      </c>
      <c r="K29" s="10">
        <v>0</v>
      </c>
      <c r="L29" s="25">
        <v>0</v>
      </c>
      <c r="M29" s="27">
        <v>0</v>
      </c>
      <c r="N29" s="37">
        <v>0</v>
      </c>
      <c r="O29" s="42">
        <f t="shared" si="4"/>
        <v>0</v>
      </c>
      <c r="P29" s="31">
        <v>0</v>
      </c>
      <c r="Q29" s="11">
        <v>88</v>
      </c>
      <c r="R29" s="12">
        <v>104</v>
      </c>
      <c r="S29" s="12">
        <v>105</v>
      </c>
      <c r="T29" s="1">
        <v>0</v>
      </c>
      <c r="U29" s="1">
        <v>0</v>
      </c>
      <c r="V29" s="13"/>
      <c r="W29" s="49">
        <v>0</v>
      </c>
    </row>
    <row r="30" spans="1:23" x14ac:dyDescent="0.25">
      <c r="A30" s="7" t="s">
        <v>44</v>
      </c>
      <c r="B30" s="6">
        <v>7</v>
      </c>
      <c r="C30" s="6">
        <v>2</v>
      </c>
      <c r="D30" s="38">
        <f t="shared" si="1"/>
        <v>9</v>
      </c>
      <c r="E30" s="29">
        <f t="shared" si="2"/>
        <v>1.1698592650508208</v>
      </c>
      <c r="F30" s="6">
        <v>6</v>
      </c>
      <c r="G30" s="29">
        <f t="shared" si="3"/>
        <v>0.32692138004058946</v>
      </c>
      <c r="H30" s="41">
        <f t="shared" si="0"/>
        <v>1.4967806450914103</v>
      </c>
      <c r="I30" s="6">
        <v>1</v>
      </c>
      <c r="J30" s="14">
        <v>0</v>
      </c>
      <c r="K30" s="10">
        <v>0</v>
      </c>
      <c r="L30" s="25">
        <v>0</v>
      </c>
      <c r="M30" s="27">
        <v>0</v>
      </c>
      <c r="N30" s="37">
        <v>0.44081822048644681</v>
      </c>
      <c r="O30" s="42">
        <f t="shared" si="4"/>
        <v>1.4967806450914103</v>
      </c>
      <c r="P30" s="31">
        <v>0.44081822048644681</v>
      </c>
      <c r="Q30" s="11">
        <v>137</v>
      </c>
      <c r="R30" s="12">
        <v>151</v>
      </c>
      <c r="S30" s="12">
        <v>161</v>
      </c>
      <c r="T30" s="1">
        <v>0.44081822048644681</v>
      </c>
      <c r="U30" s="1">
        <v>0</v>
      </c>
      <c r="V30" s="13"/>
      <c r="W30" s="49">
        <v>0.44081822048644681</v>
      </c>
    </row>
    <row r="31" spans="1:23" x14ac:dyDescent="0.25">
      <c r="A31" s="7" t="s">
        <v>45</v>
      </c>
      <c r="B31" s="6">
        <v>3</v>
      </c>
      <c r="C31" s="6">
        <v>12</v>
      </c>
      <c r="D31" s="38">
        <f t="shared" si="1"/>
        <v>15</v>
      </c>
      <c r="E31" s="29">
        <f t="shared" si="2"/>
        <v>1.9497654417513683</v>
      </c>
      <c r="F31" s="6">
        <v>31</v>
      </c>
      <c r="G31" s="29">
        <f t="shared" si="3"/>
        <v>1.6890937968763788</v>
      </c>
      <c r="H31" s="41">
        <f t="shared" si="0"/>
        <v>3.638859238627747</v>
      </c>
      <c r="I31" s="6">
        <v>1</v>
      </c>
      <c r="J31" s="14">
        <v>0</v>
      </c>
      <c r="K31" s="10">
        <v>0</v>
      </c>
      <c r="L31" s="25">
        <v>0</v>
      </c>
      <c r="M31" s="27">
        <v>0</v>
      </c>
      <c r="N31" s="37">
        <v>1.5061289199953598</v>
      </c>
      <c r="O31" s="42">
        <f t="shared" si="4"/>
        <v>3.638859238627747</v>
      </c>
      <c r="P31" s="31">
        <v>1.5061289199953598</v>
      </c>
      <c r="Q31" s="11">
        <v>650</v>
      </c>
      <c r="R31" s="12">
        <v>661</v>
      </c>
      <c r="S31" s="12">
        <v>617</v>
      </c>
      <c r="T31" s="1">
        <v>1</v>
      </c>
      <c r="U31" s="1">
        <v>-0.50612891999535981</v>
      </c>
      <c r="V31" s="13"/>
      <c r="W31" s="49">
        <v>1</v>
      </c>
    </row>
    <row r="32" spans="1:23" x14ac:dyDescent="0.25">
      <c r="A32" s="7" t="s">
        <v>46</v>
      </c>
      <c r="B32" s="6">
        <v>0</v>
      </c>
      <c r="C32" s="6">
        <v>42</v>
      </c>
      <c r="D32" s="38">
        <f t="shared" si="1"/>
        <v>42</v>
      </c>
      <c r="E32" s="29">
        <f t="shared" si="2"/>
        <v>5.4593432369038304</v>
      </c>
      <c r="F32" s="6">
        <v>133</v>
      </c>
      <c r="G32" s="29">
        <f t="shared" si="3"/>
        <v>7.246757257566399</v>
      </c>
      <c r="H32" s="41">
        <f t="shared" si="0"/>
        <v>12.706100494470229</v>
      </c>
      <c r="I32" s="6">
        <v>13</v>
      </c>
      <c r="J32" s="9">
        <v>15</v>
      </c>
      <c r="K32" s="10">
        <v>14</v>
      </c>
      <c r="L32" s="25">
        <v>13</v>
      </c>
      <c r="M32" s="27">
        <v>13</v>
      </c>
      <c r="N32" s="37">
        <v>10.212288774602683</v>
      </c>
      <c r="O32" s="42">
        <f t="shared" si="4"/>
        <v>12.706100494470229</v>
      </c>
      <c r="P32" s="33">
        <v>-2.7877112253973166</v>
      </c>
      <c r="Q32" s="11">
        <v>108</v>
      </c>
      <c r="R32" s="12">
        <v>104</v>
      </c>
      <c r="S32" s="12">
        <v>104</v>
      </c>
      <c r="T32" s="1">
        <v>11</v>
      </c>
      <c r="U32" s="1">
        <v>0.78771122539731664</v>
      </c>
      <c r="V32" s="13"/>
      <c r="W32" s="49">
        <v>11</v>
      </c>
    </row>
    <row r="33" spans="1:23" x14ac:dyDescent="0.25">
      <c r="A33" s="7" t="s">
        <v>47</v>
      </c>
      <c r="B33" s="6">
        <v>29</v>
      </c>
      <c r="C33" s="6">
        <v>111</v>
      </c>
      <c r="D33" s="38">
        <f t="shared" si="1"/>
        <v>140</v>
      </c>
      <c r="E33" s="29">
        <f t="shared" si="2"/>
        <v>18.197810789679437</v>
      </c>
      <c r="F33" s="6">
        <v>402</v>
      </c>
      <c r="G33" s="29">
        <f t="shared" si="3"/>
        <v>21.903732462719493</v>
      </c>
      <c r="H33" s="41">
        <f t="shared" si="0"/>
        <v>40.101543252398926</v>
      </c>
      <c r="I33" s="6">
        <v>36</v>
      </c>
      <c r="J33" s="9">
        <v>37</v>
      </c>
      <c r="K33" s="10">
        <v>37</v>
      </c>
      <c r="L33" s="25">
        <v>38</v>
      </c>
      <c r="M33" s="27">
        <v>38</v>
      </c>
      <c r="N33" s="37">
        <v>32.326669502339428</v>
      </c>
      <c r="O33" s="42">
        <f t="shared" si="4"/>
        <v>40.101543252398926</v>
      </c>
      <c r="P33" s="33">
        <v>-5.6733304976605723</v>
      </c>
      <c r="Q33" s="11">
        <v>165</v>
      </c>
      <c r="R33" s="12">
        <v>163</v>
      </c>
      <c r="S33" s="12">
        <v>181</v>
      </c>
      <c r="T33" s="1">
        <v>34</v>
      </c>
      <c r="U33" s="1">
        <v>1.6733304976605723</v>
      </c>
      <c r="V33" s="13"/>
      <c r="W33" s="49">
        <v>34</v>
      </c>
    </row>
    <row r="34" spans="1:23" x14ac:dyDescent="0.25">
      <c r="A34" s="7" t="s">
        <v>48</v>
      </c>
      <c r="B34" s="6">
        <v>2</v>
      </c>
      <c r="C34" s="6">
        <v>18</v>
      </c>
      <c r="D34" s="38">
        <f t="shared" si="1"/>
        <v>20</v>
      </c>
      <c r="E34" s="29">
        <f t="shared" si="2"/>
        <v>2.5996872556684907</v>
      </c>
      <c r="F34" s="6">
        <v>27</v>
      </c>
      <c r="G34" s="29">
        <f t="shared" si="3"/>
        <v>1.4711462101826525</v>
      </c>
      <c r="H34" s="41">
        <f t="shared" si="0"/>
        <v>4.0708334658511429</v>
      </c>
      <c r="I34" s="6">
        <v>3</v>
      </c>
      <c r="J34" s="9">
        <v>3</v>
      </c>
      <c r="K34" s="10">
        <v>3</v>
      </c>
      <c r="L34" s="25">
        <v>3</v>
      </c>
      <c r="M34" s="27">
        <v>3</v>
      </c>
      <c r="N34" s="37">
        <v>3.3796063570627588</v>
      </c>
      <c r="O34" s="42">
        <f t="shared" si="4"/>
        <v>4.0708334658511429</v>
      </c>
      <c r="P34" s="31">
        <v>0.3796063570627588</v>
      </c>
      <c r="Q34" s="11">
        <v>323</v>
      </c>
      <c r="R34" s="12">
        <v>322</v>
      </c>
      <c r="S34" s="12">
        <v>312</v>
      </c>
      <c r="T34" s="1">
        <v>3.3796063570627588</v>
      </c>
      <c r="U34" s="1">
        <v>0</v>
      </c>
      <c r="V34" s="13"/>
      <c r="W34" s="49">
        <v>3.3796063570627588</v>
      </c>
    </row>
    <row r="35" spans="1:23" ht="15.75" thickBot="1" x14ac:dyDescent="0.3">
      <c r="A35" s="7" t="s">
        <v>49</v>
      </c>
      <c r="B35" s="6">
        <v>41</v>
      </c>
      <c r="C35" s="6">
        <v>202</v>
      </c>
      <c r="D35" s="38">
        <f t="shared" si="1"/>
        <v>243</v>
      </c>
      <c r="E35" s="29">
        <f t="shared" si="2"/>
        <v>31.586200156372165</v>
      </c>
      <c r="F35" s="6">
        <v>1238</v>
      </c>
      <c r="G35" s="29">
        <f t="shared" si="3"/>
        <v>67.454778081708298</v>
      </c>
      <c r="H35" s="41">
        <f t="shared" si="0"/>
        <v>99.04097823808047</v>
      </c>
      <c r="I35" s="6">
        <v>92</v>
      </c>
      <c r="J35" s="9">
        <v>90</v>
      </c>
      <c r="K35" s="10">
        <v>90</v>
      </c>
      <c r="L35" s="25">
        <v>90</v>
      </c>
      <c r="M35" s="27">
        <v>90</v>
      </c>
      <c r="N35" s="37">
        <v>90.551409458257609</v>
      </c>
      <c r="O35" s="42">
        <f t="shared" si="4"/>
        <v>99.04097823808047</v>
      </c>
      <c r="P35" s="31">
        <v>0.55140945825760923</v>
      </c>
      <c r="Q35" s="11">
        <v>243</v>
      </c>
      <c r="R35" s="12">
        <v>242</v>
      </c>
      <c r="S35" s="12">
        <v>254</v>
      </c>
      <c r="T35" s="1">
        <v>90</v>
      </c>
      <c r="U35" s="1">
        <v>-0.55140945825760923</v>
      </c>
      <c r="V35" s="13"/>
      <c r="W35" s="51">
        <v>90</v>
      </c>
    </row>
    <row r="36" spans="1:23" ht="15.75" thickTop="1" x14ac:dyDescent="0.25">
      <c r="A36" s="2"/>
      <c r="B36" s="2">
        <f t="shared" ref="B36:G36" si="5">SUM(B3:B35)</f>
        <v>684</v>
      </c>
      <c r="C36" s="2">
        <f t="shared" si="5"/>
        <v>1874</v>
      </c>
      <c r="D36" s="40">
        <f t="shared" si="5"/>
        <v>2558</v>
      </c>
      <c r="E36" s="39">
        <f t="shared" si="5"/>
        <v>332.49999999999989</v>
      </c>
      <c r="F36" s="2">
        <f t="shared" si="5"/>
        <v>11333</v>
      </c>
      <c r="G36" s="39">
        <f t="shared" si="5"/>
        <v>617.50000000000023</v>
      </c>
      <c r="H36" s="21">
        <f>SUM(H3:H35)</f>
        <v>950</v>
      </c>
      <c r="I36" s="2">
        <v>1000</v>
      </c>
      <c r="J36" s="4">
        <v>950</v>
      </c>
      <c r="K36" s="22">
        <v>950</v>
      </c>
      <c r="L36" s="26">
        <v>950</v>
      </c>
      <c r="M36" s="26">
        <v>950</v>
      </c>
      <c r="N36" s="35">
        <v>949.99999999999989</v>
      </c>
      <c r="O36" s="35">
        <f>SUM(O3:O35)</f>
        <v>950</v>
      </c>
      <c r="P36" s="21">
        <v>-8.8817841970012523E-15</v>
      </c>
      <c r="Q36" s="23">
        <v>8510</v>
      </c>
      <c r="R36" s="21">
        <v>8604</v>
      </c>
      <c r="S36" s="21">
        <v>8545</v>
      </c>
      <c r="T36" s="21">
        <v>950.20080429991106</v>
      </c>
      <c r="U36" s="21">
        <v>0.20080429991116944</v>
      </c>
      <c r="V36" s="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6"/>
  <sheetViews>
    <sheetView workbookViewId="0">
      <selection activeCell="AD28" sqref="AD28"/>
    </sheetView>
  </sheetViews>
  <sheetFormatPr defaultRowHeight="15" x14ac:dyDescent="0.25"/>
  <cols>
    <col min="2" max="2" width="4.140625" bestFit="1" customWidth="1"/>
    <col min="3" max="3" width="5" bestFit="1" customWidth="1"/>
    <col min="4" max="4" width="7.5703125" bestFit="1" customWidth="1"/>
    <col min="5" max="5" width="4.42578125" bestFit="1" customWidth="1"/>
    <col min="6" max="6" width="4.7109375" bestFit="1" customWidth="1"/>
    <col min="7" max="7" width="6.5703125" bestFit="1" customWidth="1"/>
    <col min="8" max="8" width="6.85546875" bestFit="1" customWidth="1"/>
    <col min="9" max="9" width="7" bestFit="1" customWidth="1"/>
    <col min="10" max="10" width="6" bestFit="1" customWidth="1"/>
    <col min="11" max="11" width="8.28515625" bestFit="1" customWidth="1"/>
    <col min="12" max="12" width="5.28515625" bestFit="1" customWidth="1"/>
    <col min="13" max="14" width="5" bestFit="1" customWidth="1"/>
    <col min="15" max="17" width="5.5703125" bestFit="1" customWidth="1"/>
    <col min="18" max="18" width="5" bestFit="1" customWidth="1"/>
    <col min="19" max="19" width="3.85546875" bestFit="1" customWidth="1"/>
    <col min="20" max="23" width="5" bestFit="1" customWidth="1"/>
    <col min="24" max="24" width="7.5703125" bestFit="1" customWidth="1"/>
    <col min="25" max="25" width="11.28515625" bestFit="1" customWidth="1"/>
    <col min="26" max="26" width="3.5703125" bestFit="1" customWidth="1"/>
  </cols>
  <sheetData>
    <row r="1" spans="1:26" x14ac:dyDescent="0.25">
      <c r="A1" t="s">
        <v>56</v>
      </c>
    </row>
    <row r="2" spans="1:26" x14ac:dyDescent="0.25">
      <c r="A2" s="2" t="s">
        <v>0</v>
      </c>
      <c r="B2" s="2" t="s">
        <v>1</v>
      </c>
      <c r="C2" s="2" t="s">
        <v>2</v>
      </c>
      <c r="D2" s="3" t="s">
        <v>53</v>
      </c>
      <c r="E2" s="3">
        <v>0.5</v>
      </c>
      <c r="F2" s="3" t="s">
        <v>50</v>
      </c>
      <c r="G2" s="3" t="s">
        <v>6</v>
      </c>
      <c r="H2" s="2" t="s">
        <v>3</v>
      </c>
      <c r="I2" s="3">
        <v>0.5</v>
      </c>
      <c r="J2" s="2" t="s">
        <v>4</v>
      </c>
      <c r="K2" s="2" t="s">
        <v>6</v>
      </c>
      <c r="L2" s="2" t="s">
        <v>6</v>
      </c>
      <c r="M2" s="2">
        <v>2013</v>
      </c>
      <c r="N2" s="4">
        <v>2014</v>
      </c>
      <c r="O2" s="4">
        <v>2015</v>
      </c>
      <c r="P2" s="2">
        <v>2016</v>
      </c>
      <c r="Q2" s="2">
        <v>2017</v>
      </c>
      <c r="R2" s="5">
        <v>2018</v>
      </c>
      <c r="S2" s="5" t="s">
        <v>7</v>
      </c>
      <c r="T2" s="5" t="s">
        <v>7</v>
      </c>
      <c r="U2" s="5" t="s">
        <v>7</v>
      </c>
      <c r="V2" s="5" t="s">
        <v>7</v>
      </c>
      <c r="W2" s="2">
        <v>2018</v>
      </c>
      <c r="X2" s="2" t="s">
        <v>8</v>
      </c>
      <c r="Y2" s="2" t="s">
        <v>54</v>
      </c>
    </row>
    <row r="3" spans="1:26" x14ac:dyDescent="0.25">
      <c r="A3" s="7" t="s">
        <v>10</v>
      </c>
      <c r="B3" s="6">
        <v>0</v>
      </c>
      <c r="C3" s="43">
        <v>0</v>
      </c>
      <c r="D3" s="38">
        <f t="shared" ref="D3:D35" si="0">B3+C3</f>
        <v>0</v>
      </c>
      <c r="E3" s="38">
        <f t="shared" ref="E3:E35" si="1">D3*0.25</f>
        <v>0</v>
      </c>
      <c r="F3" s="44">
        <f>E3/640</f>
        <v>0</v>
      </c>
      <c r="G3" s="29">
        <f t="shared" ref="G3:G35" si="2">F3*950/2</f>
        <v>0</v>
      </c>
      <c r="H3" s="6">
        <v>99</v>
      </c>
      <c r="I3" s="6">
        <f t="shared" ref="I3:I35" si="3">H3*0.5</f>
        <v>49.5</v>
      </c>
      <c r="J3" s="44">
        <f t="shared" ref="J3:J35" si="4">I3/5666.5</f>
        <v>8.7355510456189889E-3</v>
      </c>
      <c r="K3" s="29">
        <f t="shared" ref="K3:K35" si="5">J3*950/2</f>
        <v>4.1493867466690197</v>
      </c>
      <c r="L3" s="45">
        <f t="shared" ref="L3:L36" si="6">G3+K3</f>
        <v>4.1493867466690197</v>
      </c>
      <c r="M3" s="6">
        <v>9</v>
      </c>
      <c r="N3" s="9">
        <v>5</v>
      </c>
      <c r="O3" s="10">
        <v>6</v>
      </c>
      <c r="P3" s="25">
        <v>6</v>
      </c>
      <c r="Q3" s="27">
        <v>6</v>
      </c>
      <c r="R3" s="42">
        <f t="shared" ref="R3:R35" si="7">L3</f>
        <v>4.1493867466690197</v>
      </c>
      <c r="S3" s="31">
        <f t="shared" ref="S3:S35" si="8">L3-Q3</f>
        <v>-1.8506132533309803</v>
      </c>
      <c r="T3" s="11">
        <v>30</v>
      </c>
      <c r="U3" s="12">
        <v>39</v>
      </c>
      <c r="V3" s="12">
        <v>39</v>
      </c>
      <c r="W3" s="1">
        <f>R3</f>
        <v>4.1493867466690197</v>
      </c>
      <c r="X3" s="1">
        <f t="shared" ref="X3:X36" si="9">W3-L3</f>
        <v>0</v>
      </c>
      <c r="Y3" s="43">
        <f t="shared" ref="Y3:Y35" si="10">K3*150</f>
        <v>622.40801200035298</v>
      </c>
      <c r="Z3" s="49">
        <v>6.7592127141255176</v>
      </c>
    </row>
    <row r="4" spans="1:26" x14ac:dyDescent="0.25">
      <c r="A4" s="7" t="s">
        <v>12</v>
      </c>
      <c r="B4" s="6">
        <v>3</v>
      </c>
      <c r="C4" s="43">
        <v>4</v>
      </c>
      <c r="D4" s="38">
        <f t="shared" si="0"/>
        <v>7</v>
      </c>
      <c r="E4" s="38">
        <f t="shared" si="1"/>
        <v>1.75</v>
      </c>
      <c r="F4" s="44">
        <f t="shared" ref="F4:F35" si="11">E4/640</f>
        <v>2.7343749999999998E-3</v>
      </c>
      <c r="G4" s="29">
        <f t="shared" si="2"/>
        <v>1.298828125</v>
      </c>
      <c r="H4" s="6">
        <v>0</v>
      </c>
      <c r="I4" s="6">
        <f t="shared" si="3"/>
        <v>0</v>
      </c>
      <c r="J4" s="44">
        <f t="shared" si="4"/>
        <v>0</v>
      </c>
      <c r="K4" s="29">
        <f t="shared" si="5"/>
        <v>0</v>
      </c>
      <c r="L4" s="45">
        <f t="shared" si="6"/>
        <v>1.298828125</v>
      </c>
      <c r="M4" s="6">
        <v>1</v>
      </c>
      <c r="N4" s="14">
        <v>0</v>
      </c>
      <c r="O4" s="10">
        <v>0</v>
      </c>
      <c r="P4" s="25">
        <v>0</v>
      </c>
      <c r="Q4" s="27">
        <v>0</v>
      </c>
      <c r="R4" s="42">
        <f t="shared" si="7"/>
        <v>1.298828125</v>
      </c>
      <c r="S4" s="31">
        <f t="shared" si="8"/>
        <v>1.298828125</v>
      </c>
      <c r="T4" s="11">
        <v>379</v>
      </c>
      <c r="U4" s="12">
        <v>374</v>
      </c>
      <c r="V4" s="12">
        <v>405</v>
      </c>
      <c r="W4" s="1">
        <f>R4</f>
        <v>1.298828125</v>
      </c>
      <c r="X4" s="1">
        <f t="shared" si="9"/>
        <v>0</v>
      </c>
      <c r="Y4" s="43">
        <f t="shared" si="10"/>
        <v>0</v>
      </c>
      <c r="Z4" s="49">
        <v>0.40408336877924289</v>
      </c>
    </row>
    <row r="5" spans="1:26" x14ac:dyDescent="0.25">
      <c r="A5" s="7" t="s">
        <v>13</v>
      </c>
      <c r="B5" s="6">
        <v>81</v>
      </c>
      <c r="C5" s="43">
        <v>165</v>
      </c>
      <c r="D5" s="38">
        <f t="shared" si="0"/>
        <v>246</v>
      </c>
      <c r="E5" s="38">
        <f t="shared" si="1"/>
        <v>61.5</v>
      </c>
      <c r="F5" s="44">
        <f t="shared" si="11"/>
        <v>9.6093750000000006E-2</v>
      </c>
      <c r="G5" s="29">
        <f t="shared" si="2"/>
        <v>45.64453125</v>
      </c>
      <c r="H5" s="6">
        <v>1225</v>
      </c>
      <c r="I5" s="6">
        <f t="shared" si="3"/>
        <v>612.5</v>
      </c>
      <c r="J5" s="44">
        <f t="shared" si="4"/>
        <v>0.10809141445336627</v>
      </c>
      <c r="K5" s="29">
        <f t="shared" si="5"/>
        <v>51.343421865348979</v>
      </c>
      <c r="L5" s="45">
        <f t="shared" si="6"/>
        <v>96.987953115348972</v>
      </c>
      <c r="M5" s="6">
        <v>125</v>
      </c>
      <c r="N5" s="9">
        <v>110</v>
      </c>
      <c r="O5" s="10">
        <v>110</v>
      </c>
      <c r="P5" s="25">
        <v>110</v>
      </c>
      <c r="Q5" s="27">
        <v>110</v>
      </c>
      <c r="R5" s="42">
        <f t="shared" si="7"/>
        <v>96.987953115348972</v>
      </c>
      <c r="S5" s="33">
        <f t="shared" si="8"/>
        <v>-13.012046884651028</v>
      </c>
      <c r="T5" s="11">
        <v>521</v>
      </c>
      <c r="U5" s="12">
        <v>491</v>
      </c>
      <c r="V5" s="12">
        <v>468</v>
      </c>
      <c r="W5" s="1">
        <v>110</v>
      </c>
      <c r="X5" s="1">
        <f t="shared" si="9"/>
        <v>13.012046884651028</v>
      </c>
      <c r="Y5" s="43">
        <f t="shared" si="10"/>
        <v>7701.5132798023469</v>
      </c>
      <c r="Z5" s="49">
        <v>110</v>
      </c>
    </row>
    <row r="6" spans="1:26" x14ac:dyDescent="0.25">
      <c r="A6" s="7" t="s">
        <v>14</v>
      </c>
      <c r="B6" s="6">
        <v>16</v>
      </c>
      <c r="C6" s="43">
        <v>87</v>
      </c>
      <c r="D6" s="38">
        <f t="shared" si="0"/>
        <v>103</v>
      </c>
      <c r="E6" s="38">
        <f t="shared" si="1"/>
        <v>25.75</v>
      </c>
      <c r="F6" s="44">
        <f t="shared" si="11"/>
        <v>4.0234375000000003E-2</v>
      </c>
      <c r="G6" s="29">
        <f t="shared" si="2"/>
        <v>19.111328125</v>
      </c>
      <c r="H6" s="6">
        <v>630</v>
      </c>
      <c r="I6" s="6">
        <f t="shared" si="3"/>
        <v>315</v>
      </c>
      <c r="J6" s="44">
        <f t="shared" si="4"/>
        <v>5.5589870290302656E-2</v>
      </c>
      <c r="K6" s="29">
        <f t="shared" si="5"/>
        <v>26.405188387893762</v>
      </c>
      <c r="L6" s="45">
        <f t="shared" si="6"/>
        <v>45.516516512893759</v>
      </c>
      <c r="M6" s="6">
        <v>72</v>
      </c>
      <c r="N6" s="9">
        <v>60</v>
      </c>
      <c r="O6" s="10">
        <v>55</v>
      </c>
      <c r="P6" s="25">
        <v>55</v>
      </c>
      <c r="Q6" s="27">
        <v>55</v>
      </c>
      <c r="R6" s="42">
        <f t="shared" si="7"/>
        <v>45.516516512893759</v>
      </c>
      <c r="S6" s="33">
        <f t="shared" si="8"/>
        <v>-9.4834834871062412</v>
      </c>
      <c r="T6" s="11">
        <v>301</v>
      </c>
      <c r="U6" s="12">
        <v>285</v>
      </c>
      <c r="V6" s="12">
        <v>282</v>
      </c>
      <c r="W6" s="1">
        <v>50</v>
      </c>
      <c r="X6" s="1">
        <f t="shared" si="9"/>
        <v>4.4834834871062412</v>
      </c>
      <c r="Y6" s="43">
        <f t="shared" si="10"/>
        <v>3960.7782581840643</v>
      </c>
      <c r="Z6" s="49">
        <v>50</v>
      </c>
    </row>
    <row r="7" spans="1:26" x14ac:dyDescent="0.25">
      <c r="A7" s="7" t="s">
        <v>15</v>
      </c>
      <c r="B7" s="6">
        <v>72</v>
      </c>
      <c r="C7" s="43">
        <v>220</v>
      </c>
      <c r="D7" s="38">
        <f t="shared" si="0"/>
        <v>292</v>
      </c>
      <c r="E7" s="38">
        <f t="shared" si="1"/>
        <v>73</v>
      </c>
      <c r="F7" s="44">
        <f t="shared" si="11"/>
        <v>0.1140625</v>
      </c>
      <c r="G7" s="29">
        <f t="shared" si="2"/>
        <v>54.1796875</v>
      </c>
      <c r="H7" s="6">
        <v>1146</v>
      </c>
      <c r="I7" s="6">
        <f t="shared" si="3"/>
        <v>573</v>
      </c>
      <c r="J7" s="44">
        <f t="shared" si="4"/>
        <v>0.10112062119474102</v>
      </c>
      <c r="K7" s="29">
        <f t="shared" si="5"/>
        <v>48.032295067501984</v>
      </c>
      <c r="L7" s="45">
        <f t="shared" si="6"/>
        <v>102.21198256750199</v>
      </c>
      <c r="M7" s="6">
        <v>90</v>
      </c>
      <c r="N7" s="9">
        <v>100</v>
      </c>
      <c r="O7" s="10">
        <v>100</v>
      </c>
      <c r="P7" s="25">
        <v>100</v>
      </c>
      <c r="Q7" s="27">
        <v>100</v>
      </c>
      <c r="R7" s="42">
        <f t="shared" si="7"/>
        <v>102.21198256750199</v>
      </c>
      <c r="S7" s="31">
        <f t="shared" si="8"/>
        <v>2.2119825675019911</v>
      </c>
      <c r="T7" s="11">
        <v>284</v>
      </c>
      <c r="U7" s="12">
        <v>297</v>
      </c>
      <c r="V7" s="12">
        <v>316</v>
      </c>
      <c r="W7" s="1">
        <v>100</v>
      </c>
      <c r="X7" s="1">
        <f t="shared" si="9"/>
        <v>-2.2119825675019911</v>
      </c>
      <c r="Y7" s="43">
        <f t="shared" si="10"/>
        <v>7204.8442601252973</v>
      </c>
      <c r="Z7" s="49">
        <v>100</v>
      </c>
    </row>
    <row r="8" spans="1:26" x14ac:dyDescent="0.25">
      <c r="A8" s="7" t="s">
        <v>17</v>
      </c>
      <c r="B8" s="6">
        <v>15</v>
      </c>
      <c r="C8" s="43">
        <v>119</v>
      </c>
      <c r="D8" s="38">
        <f t="shared" si="0"/>
        <v>134</v>
      </c>
      <c r="E8" s="38">
        <f t="shared" si="1"/>
        <v>33.5</v>
      </c>
      <c r="F8" s="44">
        <f t="shared" si="11"/>
        <v>5.2343750000000001E-2</v>
      </c>
      <c r="G8" s="29">
        <f t="shared" si="2"/>
        <v>24.86328125</v>
      </c>
      <c r="H8" s="6">
        <v>582</v>
      </c>
      <c r="I8" s="6">
        <f t="shared" si="3"/>
        <v>291</v>
      </c>
      <c r="J8" s="44">
        <f t="shared" si="4"/>
        <v>5.1354451601517692E-2</v>
      </c>
      <c r="K8" s="29">
        <f t="shared" si="5"/>
        <v>24.393364510720904</v>
      </c>
      <c r="L8" s="45">
        <f t="shared" si="6"/>
        <v>49.2566457607209</v>
      </c>
      <c r="M8" s="6">
        <v>47</v>
      </c>
      <c r="N8" s="9">
        <v>35</v>
      </c>
      <c r="O8" s="10">
        <v>37</v>
      </c>
      <c r="P8" s="25">
        <v>36</v>
      </c>
      <c r="Q8" s="27">
        <v>38</v>
      </c>
      <c r="R8" s="42">
        <f t="shared" si="7"/>
        <v>49.2566457607209</v>
      </c>
      <c r="S8" s="31">
        <f t="shared" si="8"/>
        <v>11.2566457607209</v>
      </c>
      <c r="T8" s="11">
        <v>120</v>
      </c>
      <c r="U8" s="12">
        <v>126</v>
      </c>
      <c r="V8" s="12">
        <v>122</v>
      </c>
      <c r="W8" s="1">
        <v>40</v>
      </c>
      <c r="X8" s="1">
        <f t="shared" si="9"/>
        <v>-9.2566457607209003</v>
      </c>
      <c r="Y8" s="43">
        <f t="shared" si="10"/>
        <v>3659.0046766081355</v>
      </c>
      <c r="Z8" s="49">
        <v>40</v>
      </c>
    </row>
    <row r="9" spans="1:26" x14ac:dyDescent="0.25">
      <c r="A9" s="7" t="s">
        <v>18</v>
      </c>
      <c r="B9" s="6">
        <v>18</v>
      </c>
      <c r="C9" s="43">
        <v>25</v>
      </c>
      <c r="D9" s="38">
        <f t="shared" si="0"/>
        <v>43</v>
      </c>
      <c r="E9" s="38">
        <f t="shared" si="1"/>
        <v>10.75</v>
      </c>
      <c r="F9" s="44">
        <f t="shared" si="11"/>
        <v>1.6796874999999999E-2</v>
      </c>
      <c r="G9" s="29">
        <f t="shared" si="2"/>
        <v>7.978515625</v>
      </c>
      <c r="H9" s="6">
        <v>40</v>
      </c>
      <c r="I9" s="6">
        <f t="shared" si="3"/>
        <v>20</v>
      </c>
      <c r="J9" s="44">
        <f t="shared" si="4"/>
        <v>3.5295155739874704E-3</v>
      </c>
      <c r="K9" s="29">
        <f t="shared" si="5"/>
        <v>1.6765198976440485</v>
      </c>
      <c r="L9" s="45">
        <f t="shared" si="6"/>
        <v>9.6550355226440487</v>
      </c>
      <c r="M9" s="6">
        <v>5</v>
      </c>
      <c r="N9" s="9">
        <v>5</v>
      </c>
      <c r="O9" s="10">
        <v>5</v>
      </c>
      <c r="P9" s="25">
        <v>5</v>
      </c>
      <c r="Q9" s="27">
        <v>5</v>
      </c>
      <c r="R9" s="42">
        <f t="shared" si="7"/>
        <v>9.6550355226440487</v>
      </c>
      <c r="S9" s="32">
        <f t="shared" si="8"/>
        <v>4.6550355226440487</v>
      </c>
      <c r="T9" s="11">
        <v>386</v>
      </c>
      <c r="U9" s="12">
        <v>378</v>
      </c>
      <c r="V9" s="12">
        <v>359</v>
      </c>
      <c r="W9" s="1">
        <f>R9</f>
        <v>9.6550355226440487</v>
      </c>
      <c r="X9" s="1">
        <f t="shared" si="9"/>
        <v>0</v>
      </c>
      <c r="Y9" s="43">
        <f t="shared" si="10"/>
        <v>251.47798464660727</v>
      </c>
      <c r="Z9" s="49">
        <v>4.4816519082788755</v>
      </c>
    </row>
    <row r="10" spans="1:26" x14ac:dyDescent="0.25">
      <c r="A10" s="7" t="s">
        <v>20</v>
      </c>
      <c r="B10" s="6">
        <v>5</v>
      </c>
      <c r="C10" s="43">
        <v>75</v>
      </c>
      <c r="D10" s="38">
        <f t="shared" si="0"/>
        <v>80</v>
      </c>
      <c r="E10" s="38">
        <f t="shared" si="1"/>
        <v>20</v>
      </c>
      <c r="F10" s="44">
        <f t="shared" si="11"/>
        <v>3.125E-2</v>
      </c>
      <c r="G10" s="29">
        <f t="shared" si="2"/>
        <v>14.84375</v>
      </c>
      <c r="H10" s="6">
        <v>364</v>
      </c>
      <c r="I10" s="6">
        <f t="shared" si="3"/>
        <v>182</v>
      </c>
      <c r="J10" s="44">
        <f t="shared" si="4"/>
        <v>3.2118591723285982E-2</v>
      </c>
      <c r="K10" s="29">
        <f t="shared" si="5"/>
        <v>15.256331068560842</v>
      </c>
      <c r="L10" s="45">
        <f t="shared" si="6"/>
        <v>30.10008106856084</v>
      </c>
      <c r="M10" s="6">
        <v>36</v>
      </c>
      <c r="N10" s="9">
        <v>32</v>
      </c>
      <c r="O10" s="10">
        <v>32</v>
      </c>
      <c r="P10" s="25">
        <v>32</v>
      </c>
      <c r="Q10" s="27">
        <v>32</v>
      </c>
      <c r="R10" s="42">
        <f t="shared" si="7"/>
        <v>30.10008106856084</v>
      </c>
      <c r="S10" s="33">
        <f t="shared" si="8"/>
        <v>-1.89991893143916</v>
      </c>
      <c r="T10" s="11">
        <v>375</v>
      </c>
      <c r="U10" s="12">
        <v>374</v>
      </c>
      <c r="V10" s="12">
        <v>394</v>
      </c>
      <c r="W10" s="1">
        <v>30</v>
      </c>
      <c r="X10" s="1">
        <f t="shared" si="9"/>
        <v>-0.10008106856083998</v>
      </c>
      <c r="Y10" s="43">
        <f t="shared" si="10"/>
        <v>2288.4496602841264</v>
      </c>
      <c r="Z10" s="49">
        <v>30</v>
      </c>
    </row>
    <row r="11" spans="1:26" x14ac:dyDescent="0.25">
      <c r="A11" s="7" t="s">
        <v>21</v>
      </c>
      <c r="B11" s="6">
        <v>69</v>
      </c>
      <c r="C11" s="43">
        <v>129</v>
      </c>
      <c r="D11" s="38">
        <f t="shared" si="0"/>
        <v>198</v>
      </c>
      <c r="E11" s="38">
        <f t="shared" si="1"/>
        <v>49.5</v>
      </c>
      <c r="F11" s="44">
        <f t="shared" si="11"/>
        <v>7.7343750000000003E-2</v>
      </c>
      <c r="G11" s="29">
        <f t="shared" si="2"/>
        <v>36.73828125</v>
      </c>
      <c r="H11" s="6">
        <v>708</v>
      </c>
      <c r="I11" s="6">
        <f t="shared" si="3"/>
        <v>354</v>
      </c>
      <c r="J11" s="44">
        <f t="shared" si="4"/>
        <v>6.2472425659578223E-2</v>
      </c>
      <c r="K11" s="29">
        <f t="shared" si="5"/>
        <v>29.674402188299656</v>
      </c>
      <c r="L11" s="45">
        <f t="shared" si="6"/>
        <v>66.412683438299652</v>
      </c>
      <c r="M11" s="6">
        <v>60</v>
      </c>
      <c r="N11" s="9">
        <v>70</v>
      </c>
      <c r="O11" s="10">
        <v>65</v>
      </c>
      <c r="P11" s="25">
        <v>63</v>
      </c>
      <c r="Q11" s="27">
        <v>63</v>
      </c>
      <c r="R11" s="42">
        <f t="shared" si="7"/>
        <v>66.412683438299652</v>
      </c>
      <c r="S11" s="31">
        <f t="shared" si="8"/>
        <v>3.412683438299652</v>
      </c>
      <c r="T11" s="11">
        <v>346</v>
      </c>
      <c r="U11" s="12">
        <v>335</v>
      </c>
      <c r="V11" s="12">
        <v>303</v>
      </c>
      <c r="W11" s="1">
        <v>65</v>
      </c>
      <c r="X11" s="1">
        <f t="shared" si="9"/>
        <v>-1.412683438299652</v>
      </c>
      <c r="Y11" s="43">
        <f t="shared" si="10"/>
        <v>4451.1603282449487</v>
      </c>
      <c r="Z11" s="49">
        <v>65</v>
      </c>
    </row>
    <row r="12" spans="1:26" x14ac:dyDescent="0.25">
      <c r="A12" s="7" t="s">
        <v>22</v>
      </c>
      <c r="B12" s="6">
        <v>150</v>
      </c>
      <c r="C12" s="43">
        <v>96</v>
      </c>
      <c r="D12" s="38">
        <f t="shared" si="0"/>
        <v>246</v>
      </c>
      <c r="E12" s="38">
        <f t="shared" si="1"/>
        <v>61.5</v>
      </c>
      <c r="F12" s="44">
        <f t="shared" si="11"/>
        <v>9.6093750000000006E-2</v>
      </c>
      <c r="G12" s="29">
        <f t="shared" si="2"/>
        <v>45.64453125</v>
      </c>
      <c r="H12" s="6">
        <v>933</v>
      </c>
      <c r="I12" s="6">
        <f t="shared" si="3"/>
        <v>466.5</v>
      </c>
      <c r="J12" s="44">
        <f t="shared" si="4"/>
        <v>8.2325950763257744E-2</v>
      </c>
      <c r="K12" s="29">
        <f t="shared" si="5"/>
        <v>39.104826612547427</v>
      </c>
      <c r="L12" s="45">
        <f t="shared" si="6"/>
        <v>84.749357862547427</v>
      </c>
      <c r="M12" s="6">
        <v>75</v>
      </c>
      <c r="N12" s="9">
        <v>75</v>
      </c>
      <c r="O12" s="10">
        <v>80</v>
      </c>
      <c r="P12" s="25">
        <v>80</v>
      </c>
      <c r="Q12" s="27">
        <v>78</v>
      </c>
      <c r="R12" s="42">
        <f t="shared" si="7"/>
        <v>84.749357862547427</v>
      </c>
      <c r="S12" s="31">
        <f t="shared" si="8"/>
        <v>6.7493578625474271</v>
      </c>
      <c r="T12" s="11">
        <v>178</v>
      </c>
      <c r="U12" s="12">
        <v>182</v>
      </c>
      <c r="V12" s="12">
        <v>204</v>
      </c>
      <c r="W12" s="1">
        <v>80</v>
      </c>
      <c r="X12" s="1">
        <f t="shared" si="9"/>
        <v>-4.7493578625474271</v>
      </c>
      <c r="Y12" s="43">
        <f t="shared" si="10"/>
        <v>5865.7239918821142</v>
      </c>
      <c r="Z12" s="49">
        <v>80</v>
      </c>
    </row>
    <row r="13" spans="1:26" x14ac:dyDescent="0.25">
      <c r="A13" s="7" t="s">
        <v>23</v>
      </c>
      <c r="B13" s="6">
        <v>0</v>
      </c>
      <c r="C13" s="43">
        <v>0</v>
      </c>
      <c r="D13" s="38">
        <f t="shared" si="0"/>
        <v>0</v>
      </c>
      <c r="E13" s="38">
        <f t="shared" si="1"/>
        <v>0</v>
      </c>
      <c r="F13" s="44">
        <f t="shared" si="11"/>
        <v>0</v>
      </c>
      <c r="G13" s="29">
        <f t="shared" si="2"/>
        <v>0</v>
      </c>
      <c r="H13" s="6">
        <v>0</v>
      </c>
      <c r="I13" s="6">
        <f t="shared" si="3"/>
        <v>0</v>
      </c>
      <c r="J13" s="44">
        <f t="shared" si="4"/>
        <v>0</v>
      </c>
      <c r="K13" s="29">
        <f t="shared" si="5"/>
        <v>0</v>
      </c>
      <c r="L13" s="45">
        <f t="shared" si="6"/>
        <v>0</v>
      </c>
      <c r="M13" s="6">
        <v>0</v>
      </c>
      <c r="N13" s="14">
        <v>0</v>
      </c>
      <c r="O13" s="10">
        <v>0</v>
      </c>
      <c r="P13" s="25">
        <v>0</v>
      </c>
      <c r="Q13" s="27">
        <v>0</v>
      </c>
      <c r="R13" s="42">
        <f t="shared" si="7"/>
        <v>0</v>
      </c>
      <c r="S13" s="31">
        <f t="shared" si="8"/>
        <v>0</v>
      </c>
      <c r="T13" s="11">
        <v>342</v>
      </c>
      <c r="U13" s="12">
        <v>359</v>
      </c>
      <c r="V13" s="12">
        <v>377</v>
      </c>
      <c r="W13" s="1">
        <f>R13</f>
        <v>0</v>
      </c>
      <c r="X13" s="1">
        <f t="shared" si="9"/>
        <v>0</v>
      </c>
      <c r="Y13" s="43">
        <f t="shared" si="10"/>
        <v>0</v>
      </c>
      <c r="Z13" s="49">
        <v>0</v>
      </c>
    </row>
    <row r="14" spans="1:26" x14ac:dyDescent="0.25">
      <c r="A14" s="7" t="s">
        <v>24</v>
      </c>
      <c r="B14" s="15">
        <v>1</v>
      </c>
      <c r="C14" s="46">
        <v>0</v>
      </c>
      <c r="D14" s="38">
        <f t="shared" si="0"/>
        <v>1</v>
      </c>
      <c r="E14" s="38">
        <f t="shared" si="1"/>
        <v>0.25</v>
      </c>
      <c r="F14" s="44">
        <f t="shared" si="11"/>
        <v>3.9062500000000002E-4</v>
      </c>
      <c r="G14" s="29">
        <f t="shared" si="2"/>
        <v>0.185546875</v>
      </c>
      <c r="H14" s="15">
        <v>152</v>
      </c>
      <c r="I14" s="6">
        <f t="shared" si="3"/>
        <v>76</v>
      </c>
      <c r="J14" s="44">
        <f t="shared" si="4"/>
        <v>1.3412159181152386E-2</v>
      </c>
      <c r="K14" s="29">
        <f t="shared" si="5"/>
        <v>6.3707756110473834</v>
      </c>
      <c r="L14" s="45">
        <f t="shared" si="6"/>
        <v>6.5563224860473834</v>
      </c>
      <c r="M14" s="6">
        <v>10</v>
      </c>
      <c r="N14" s="9">
        <v>9</v>
      </c>
      <c r="O14" s="10">
        <v>9</v>
      </c>
      <c r="P14" s="25">
        <v>9</v>
      </c>
      <c r="Q14" s="27">
        <v>9</v>
      </c>
      <c r="R14" s="42">
        <f t="shared" si="7"/>
        <v>6.5563224860473834</v>
      </c>
      <c r="S14" s="32">
        <f t="shared" si="8"/>
        <v>-2.4436775139526166</v>
      </c>
      <c r="T14" s="11">
        <v>27</v>
      </c>
      <c r="U14" s="12">
        <v>27</v>
      </c>
      <c r="V14" s="12">
        <v>27</v>
      </c>
      <c r="W14" s="1">
        <v>9</v>
      </c>
      <c r="X14" s="1">
        <f t="shared" si="9"/>
        <v>2.4436775139526166</v>
      </c>
      <c r="Y14" s="43">
        <f t="shared" si="10"/>
        <v>955.61634165710757</v>
      </c>
      <c r="Z14" s="49">
        <v>9</v>
      </c>
    </row>
    <row r="15" spans="1:26" x14ac:dyDescent="0.25">
      <c r="A15" s="7" t="s">
        <v>26</v>
      </c>
      <c r="B15" s="6">
        <v>0</v>
      </c>
      <c r="C15" s="43">
        <v>0</v>
      </c>
      <c r="D15" s="38">
        <f t="shared" si="0"/>
        <v>0</v>
      </c>
      <c r="E15" s="38">
        <f t="shared" si="1"/>
        <v>0</v>
      </c>
      <c r="F15" s="44">
        <f t="shared" si="11"/>
        <v>0</v>
      </c>
      <c r="G15" s="29">
        <f t="shared" si="2"/>
        <v>0</v>
      </c>
      <c r="H15" s="6">
        <v>0</v>
      </c>
      <c r="I15" s="6">
        <f t="shared" si="3"/>
        <v>0</v>
      </c>
      <c r="J15" s="44">
        <f t="shared" si="4"/>
        <v>0</v>
      </c>
      <c r="K15" s="29">
        <f t="shared" si="5"/>
        <v>0</v>
      </c>
      <c r="L15" s="45">
        <f t="shared" si="6"/>
        <v>0</v>
      </c>
      <c r="M15" s="6">
        <v>0</v>
      </c>
      <c r="N15" s="14">
        <v>0</v>
      </c>
      <c r="O15" s="10">
        <v>0</v>
      </c>
      <c r="P15" s="25">
        <v>0</v>
      </c>
      <c r="Q15" s="27">
        <v>0</v>
      </c>
      <c r="R15" s="42">
        <f t="shared" si="7"/>
        <v>0</v>
      </c>
      <c r="S15" s="31">
        <f t="shared" si="8"/>
        <v>0</v>
      </c>
      <c r="T15" s="11">
        <v>599</v>
      </c>
      <c r="U15" s="12">
        <v>611</v>
      </c>
      <c r="V15" s="12">
        <v>567</v>
      </c>
      <c r="W15" s="1">
        <f t="shared" ref="W15:W22" si="12">R15</f>
        <v>0</v>
      </c>
      <c r="X15" s="1">
        <f t="shared" si="9"/>
        <v>0</v>
      </c>
      <c r="Y15" s="43">
        <f t="shared" si="10"/>
        <v>0</v>
      </c>
      <c r="Z15" s="49">
        <v>0</v>
      </c>
    </row>
    <row r="16" spans="1:26" x14ac:dyDescent="0.25">
      <c r="A16" s="17" t="s">
        <v>27</v>
      </c>
      <c r="B16" s="16">
        <v>0</v>
      </c>
      <c r="C16" s="47">
        <v>0</v>
      </c>
      <c r="D16" s="38">
        <f t="shared" si="0"/>
        <v>0</v>
      </c>
      <c r="E16" s="38">
        <f t="shared" si="1"/>
        <v>0</v>
      </c>
      <c r="F16" s="44">
        <f t="shared" si="11"/>
        <v>0</v>
      </c>
      <c r="G16" s="29">
        <f t="shared" si="2"/>
        <v>0</v>
      </c>
      <c r="H16" s="16">
        <v>0</v>
      </c>
      <c r="I16" s="6">
        <f t="shared" si="3"/>
        <v>0</v>
      </c>
      <c r="J16" s="44">
        <f t="shared" si="4"/>
        <v>0</v>
      </c>
      <c r="K16" s="29">
        <f t="shared" si="5"/>
        <v>0</v>
      </c>
      <c r="L16" s="45">
        <f t="shared" si="6"/>
        <v>0</v>
      </c>
      <c r="M16" s="16">
        <v>0</v>
      </c>
      <c r="N16" s="18">
        <v>0</v>
      </c>
      <c r="O16" s="10">
        <v>0</v>
      </c>
      <c r="P16" s="25">
        <v>0</v>
      </c>
      <c r="Q16" s="27">
        <v>0</v>
      </c>
      <c r="R16" s="42">
        <f t="shared" si="7"/>
        <v>0</v>
      </c>
      <c r="S16" s="31">
        <f t="shared" si="8"/>
        <v>0</v>
      </c>
      <c r="T16" s="19">
        <v>18</v>
      </c>
      <c r="U16" s="12">
        <v>18</v>
      </c>
      <c r="V16" s="12">
        <v>18</v>
      </c>
      <c r="W16" s="1">
        <f t="shared" si="12"/>
        <v>0</v>
      </c>
      <c r="X16" s="1">
        <f t="shared" si="9"/>
        <v>0</v>
      </c>
      <c r="Y16" s="43">
        <f t="shared" si="10"/>
        <v>0</v>
      </c>
      <c r="Z16" s="49">
        <v>0</v>
      </c>
    </row>
    <row r="17" spans="1:26" x14ac:dyDescent="0.25">
      <c r="A17" s="7" t="s">
        <v>28</v>
      </c>
      <c r="B17" s="6">
        <v>0</v>
      </c>
      <c r="C17" s="43">
        <v>2</v>
      </c>
      <c r="D17" s="38">
        <f t="shared" si="0"/>
        <v>2</v>
      </c>
      <c r="E17" s="38">
        <f t="shared" si="1"/>
        <v>0.5</v>
      </c>
      <c r="F17" s="44">
        <f t="shared" si="11"/>
        <v>7.8125000000000004E-4</v>
      </c>
      <c r="G17" s="29">
        <f t="shared" si="2"/>
        <v>0.37109375</v>
      </c>
      <c r="H17" s="6">
        <v>0</v>
      </c>
      <c r="I17" s="6">
        <f t="shared" si="3"/>
        <v>0</v>
      </c>
      <c r="J17" s="44">
        <f t="shared" si="4"/>
        <v>0</v>
      </c>
      <c r="K17" s="29">
        <f t="shared" si="5"/>
        <v>0</v>
      </c>
      <c r="L17" s="45">
        <f t="shared" si="6"/>
        <v>0.37109375</v>
      </c>
      <c r="M17" s="6">
        <v>0</v>
      </c>
      <c r="N17" s="14">
        <v>0</v>
      </c>
      <c r="O17" s="10">
        <v>0</v>
      </c>
      <c r="P17" s="25">
        <v>0</v>
      </c>
      <c r="Q17" s="27">
        <v>0</v>
      </c>
      <c r="R17" s="42">
        <f t="shared" si="7"/>
        <v>0.37109375</v>
      </c>
      <c r="S17" s="31">
        <f t="shared" si="8"/>
        <v>0.37109375</v>
      </c>
      <c r="T17" s="11">
        <v>276</v>
      </c>
      <c r="U17" s="12">
        <v>292</v>
      </c>
      <c r="V17" s="12">
        <v>350</v>
      </c>
      <c r="W17" s="1">
        <f t="shared" si="12"/>
        <v>0.37109375</v>
      </c>
      <c r="X17" s="1">
        <f t="shared" si="9"/>
        <v>0</v>
      </c>
      <c r="Y17" s="43">
        <f t="shared" si="10"/>
        <v>0</v>
      </c>
      <c r="Z17" s="49">
        <v>0.22040911024322341</v>
      </c>
    </row>
    <row r="18" spans="1:26" x14ac:dyDescent="0.25">
      <c r="A18" s="7" t="s">
        <v>29</v>
      </c>
      <c r="B18" s="6">
        <v>9</v>
      </c>
      <c r="C18" s="43">
        <v>25</v>
      </c>
      <c r="D18" s="38">
        <f t="shared" si="0"/>
        <v>34</v>
      </c>
      <c r="E18" s="38">
        <f t="shared" si="1"/>
        <v>8.5</v>
      </c>
      <c r="F18" s="44">
        <f t="shared" si="11"/>
        <v>1.328125E-2</v>
      </c>
      <c r="G18" s="29">
        <f t="shared" si="2"/>
        <v>6.30859375</v>
      </c>
      <c r="H18" s="6">
        <v>93</v>
      </c>
      <c r="I18" s="6">
        <f t="shared" si="3"/>
        <v>46.5</v>
      </c>
      <c r="J18" s="44">
        <f t="shared" si="4"/>
        <v>8.2061237095208683E-3</v>
      </c>
      <c r="K18" s="29">
        <f t="shared" si="5"/>
        <v>3.8979087620224124</v>
      </c>
      <c r="L18" s="45">
        <f t="shared" si="6"/>
        <v>10.206502512022412</v>
      </c>
      <c r="M18" s="6">
        <v>8</v>
      </c>
      <c r="N18" s="9">
        <v>7</v>
      </c>
      <c r="O18" s="10">
        <v>7</v>
      </c>
      <c r="P18" s="25">
        <v>7</v>
      </c>
      <c r="Q18" s="27">
        <v>7</v>
      </c>
      <c r="R18" s="42">
        <f t="shared" si="7"/>
        <v>10.206502512022412</v>
      </c>
      <c r="S18" s="31">
        <f t="shared" si="8"/>
        <v>3.2065025120224124</v>
      </c>
      <c r="T18" s="11">
        <v>103</v>
      </c>
      <c r="U18" s="12">
        <v>102</v>
      </c>
      <c r="V18" s="12">
        <v>102</v>
      </c>
      <c r="W18" s="1">
        <f t="shared" si="12"/>
        <v>10.206502512022412</v>
      </c>
      <c r="X18" s="1">
        <f t="shared" si="9"/>
        <v>0</v>
      </c>
      <c r="Y18" s="43">
        <f t="shared" si="10"/>
        <v>584.68631430336188</v>
      </c>
      <c r="Z18" s="49">
        <v>6.612273307296701</v>
      </c>
    </row>
    <row r="19" spans="1:26" x14ac:dyDescent="0.25">
      <c r="A19" s="7" t="s">
        <v>30</v>
      </c>
      <c r="B19" s="6">
        <v>0</v>
      </c>
      <c r="C19" s="43">
        <v>0</v>
      </c>
      <c r="D19" s="38">
        <f t="shared" si="0"/>
        <v>0</v>
      </c>
      <c r="E19" s="38">
        <f t="shared" si="1"/>
        <v>0</v>
      </c>
      <c r="F19" s="44">
        <f t="shared" si="11"/>
        <v>0</v>
      </c>
      <c r="G19" s="29">
        <f t="shared" si="2"/>
        <v>0</v>
      </c>
      <c r="H19" s="6">
        <v>86</v>
      </c>
      <c r="I19" s="6">
        <f t="shared" si="3"/>
        <v>43</v>
      </c>
      <c r="J19" s="44">
        <f t="shared" si="4"/>
        <v>7.5884584840730613E-3</v>
      </c>
      <c r="K19" s="29">
        <f t="shared" si="5"/>
        <v>3.6045177799347043</v>
      </c>
      <c r="L19" s="45">
        <f t="shared" si="6"/>
        <v>3.6045177799347043</v>
      </c>
      <c r="M19" s="6">
        <v>8</v>
      </c>
      <c r="N19" s="9">
        <v>7</v>
      </c>
      <c r="O19" s="10">
        <v>7</v>
      </c>
      <c r="P19" s="25">
        <v>7</v>
      </c>
      <c r="Q19" s="27">
        <v>7</v>
      </c>
      <c r="R19" s="42">
        <f t="shared" si="7"/>
        <v>3.6045177799347043</v>
      </c>
      <c r="S19" s="31">
        <f t="shared" si="8"/>
        <v>-3.3954822200652957</v>
      </c>
      <c r="T19" s="11">
        <v>27</v>
      </c>
      <c r="U19" s="12">
        <v>27</v>
      </c>
      <c r="V19" s="12">
        <v>27</v>
      </c>
      <c r="W19" s="1">
        <f t="shared" si="12"/>
        <v>3.6045177799347043</v>
      </c>
      <c r="X19" s="1">
        <f t="shared" si="9"/>
        <v>0</v>
      </c>
      <c r="Y19" s="43">
        <f t="shared" si="10"/>
        <v>540.67766699020569</v>
      </c>
      <c r="Z19" s="49">
        <v>7.2735006380263716</v>
      </c>
    </row>
    <row r="20" spans="1:26" x14ac:dyDescent="0.25">
      <c r="A20" s="7" t="s">
        <v>32</v>
      </c>
      <c r="B20" s="6">
        <v>0</v>
      </c>
      <c r="C20" s="43">
        <v>5</v>
      </c>
      <c r="D20" s="38">
        <f t="shared" si="0"/>
        <v>5</v>
      </c>
      <c r="E20" s="38">
        <f t="shared" si="1"/>
        <v>1.25</v>
      </c>
      <c r="F20" s="44">
        <f t="shared" si="11"/>
        <v>1.953125E-3</v>
      </c>
      <c r="G20" s="29">
        <f t="shared" si="2"/>
        <v>0.927734375</v>
      </c>
      <c r="H20" s="6">
        <v>0</v>
      </c>
      <c r="I20" s="6">
        <f t="shared" si="3"/>
        <v>0</v>
      </c>
      <c r="J20" s="44">
        <f t="shared" si="4"/>
        <v>0</v>
      </c>
      <c r="K20" s="29">
        <f t="shared" si="5"/>
        <v>0</v>
      </c>
      <c r="L20" s="45">
        <f t="shared" si="6"/>
        <v>0.927734375</v>
      </c>
      <c r="M20" s="6">
        <v>0</v>
      </c>
      <c r="N20" s="14">
        <v>0</v>
      </c>
      <c r="O20" s="10">
        <v>0</v>
      </c>
      <c r="P20" s="25">
        <v>0</v>
      </c>
      <c r="Q20" s="27">
        <v>0</v>
      </c>
      <c r="R20" s="42">
        <f t="shared" si="7"/>
        <v>0.927734375</v>
      </c>
      <c r="S20" s="31">
        <f t="shared" si="8"/>
        <v>0.927734375</v>
      </c>
      <c r="T20" s="11">
        <v>314</v>
      </c>
      <c r="U20" s="12">
        <v>314</v>
      </c>
      <c r="V20" s="12">
        <v>322</v>
      </c>
      <c r="W20" s="1">
        <f t="shared" si="12"/>
        <v>0.927734375</v>
      </c>
      <c r="X20" s="1">
        <f t="shared" si="9"/>
        <v>0</v>
      </c>
      <c r="Y20" s="43">
        <f t="shared" si="10"/>
        <v>0</v>
      </c>
      <c r="Z20" s="49">
        <v>0.14693940682881559</v>
      </c>
    </row>
    <row r="21" spans="1:26" x14ac:dyDescent="0.25">
      <c r="A21" s="7" t="s">
        <v>33</v>
      </c>
      <c r="B21" s="6">
        <v>0</v>
      </c>
      <c r="C21" s="47">
        <v>0</v>
      </c>
      <c r="D21" s="38">
        <f t="shared" si="0"/>
        <v>0</v>
      </c>
      <c r="E21" s="38">
        <f t="shared" si="1"/>
        <v>0</v>
      </c>
      <c r="F21" s="44">
        <f t="shared" si="11"/>
        <v>0</v>
      </c>
      <c r="G21" s="29">
        <f t="shared" si="2"/>
        <v>0</v>
      </c>
      <c r="H21" s="16">
        <v>151</v>
      </c>
      <c r="I21" s="6">
        <f t="shared" si="3"/>
        <v>75.5</v>
      </c>
      <c r="J21" s="44">
        <f t="shared" si="4"/>
        <v>1.3323921291802701E-2</v>
      </c>
      <c r="K21" s="29">
        <f t="shared" si="5"/>
        <v>6.3288626136062831</v>
      </c>
      <c r="L21" s="45">
        <f t="shared" si="6"/>
        <v>6.3288626136062831</v>
      </c>
      <c r="M21" s="6">
        <v>10</v>
      </c>
      <c r="N21" s="9">
        <v>9</v>
      </c>
      <c r="O21" s="10">
        <v>9</v>
      </c>
      <c r="P21" s="25">
        <v>9</v>
      </c>
      <c r="Q21" s="27">
        <v>9</v>
      </c>
      <c r="R21" s="42">
        <f t="shared" si="7"/>
        <v>6.3288626136062831</v>
      </c>
      <c r="S21" s="31">
        <f t="shared" si="8"/>
        <v>-2.6711373863937169</v>
      </c>
      <c r="T21" s="11">
        <v>27</v>
      </c>
      <c r="U21" s="12">
        <v>27</v>
      </c>
      <c r="V21" s="12">
        <v>27</v>
      </c>
      <c r="W21" s="1">
        <f t="shared" si="12"/>
        <v>6.3288626136062831</v>
      </c>
      <c r="X21" s="1">
        <f t="shared" si="9"/>
        <v>0</v>
      </c>
      <c r="Y21" s="43">
        <f t="shared" si="10"/>
        <v>949.32939204094248</v>
      </c>
      <c r="Z21" s="49">
        <v>8.7428947063145284</v>
      </c>
    </row>
    <row r="22" spans="1:26" x14ac:dyDescent="0.25">
      <c r="A22" s="7" t="s">
        <v>35</v>
      </c>
      <c r="B22" s="6">
        <v>50</v>
      </c>
      <c r="C22" s="43">
        <v>152</v>
      </c>
      <c r="D22" s="38">
        <f t="shared" si="0"/>
        <v>202</v>
      </c>
      <c r="E22" s="38">
        <f t="shared" si="1"/>
        <v>50.5</v>
      </c>
      <c r="F22" s="44">
        <f t="shared" si="11"/>
        <v>7.8906249999999997E-2</v>
      </c>
      <c r="G22" s="29">
        <f t="shared" si="2"/>
        <v>37.48046875</v>
      </c>
      <c r="H22" s="6">
        <v>1238</v>
      </c>
      <c r="I22" s="6">
        <f t="shared" si="3"/>
        <v>619</v>
      </c>
      <c r="J22" s="44">
        <f t="shared" si="4"/>
        <v>0.10923850701491221</v>
      </c>
      <c r="K22" s="29">
        <f t="shared" si="5"/>
        <v>51.8882908320833</v>
      </c>
      <c r="L22" s="45">
        <f t="shared" si="6"/>
        <v>89.3687595820833</v>
      </c>
      <c r="M22" s="6">
        <v>105</v>
      </c>
      <c r="N22" s="9">
        <v>105</v>
      </c>
      <c r="O22" s="10">
        <v>105</v>
      </c>
      <c r="P22" s="25">
        <v>107</v>
      </c>
      <c r="Q22" s="27">
        <v>107</v>
      </c>
      <c r="R22" s="42">
        <f t="shared" si="7"/>
        <v>89.3687595820833</v>
      </c>
      <c r="S22" s="32">
        <f t="shared" si="8"/>
        <v>-17.6312404179167</v>
      </c>
      <c r="T22" s="11">
        <v>453</v>
      </c>
      <c r="U22" s="12">
        <v>425</v>
      </c>
      <c r="V22" s="12">
        <v>437</v>
      </c>
      <c r="W22" s="1">
        <f t="shared" si="12"/>
        <v>89.3687595820833</v>
      </c>
      <c r="X22" s="1">
        <f t="shared" si="9"/>
        <v>0</v>
      </c>
      <c r="Y22" s="43">
        <f t="shared" si="10"/>
        <v>7783.243624812495</v>
      </c>
      <c r="Z22" s="49">
        <v>106.38413054406249</v>
      </c>
    </row>
    <row r="23" spans="1:26" x14ac:dyDescent="0.25">
      <c r="A23" s="7" t="s">
        <v>36</v>
      </c>
      <c r="B23" s="6">
        <v>17</v>
      </c>
      <c r="C23" s="43">
        <v>67</v>
      </c>
      <c r="D23" s="38">
        <f t="shared" si="0"/>
        <v>84</v>
      </c>
      <c r="E23" s="38">
        <f t="shared" si="1"/>
        <v>21</v>
      </c>
      <c r="F23" s="44">
        <f t="shared" si="11"/>
        <v>3.2812500000000001E-2</v>
      </c>
      <c r="G23" s="29">
        <f t="shared" si="2"/>
        <v>15.5859375</v>
      </c>
      <c r="H23" s="6">
        <v>436</v>
      </c>
      <c r="I23" s="6">
        <f t="shared" si="3"/>
        <v>218</v>
      </c>
      <c r="J23" s="44">
        <f t="shared" si="4"/>
        <v>3.8471719756463428E-2</v>
      </c>
      <c r="K23" s="29">
        <f t="shared" si="5"/>
        <v>18.274066884320128</v>
      </c>
      <c r="L23" s="45">
        <f t="shared" si="6"/>
        <v>33.860004384320128</v>
      </c>
      <c r="M23" s="6">
        <v>40</v>
      </c>
      <c r="N23" s="9">
        <v>33</v>
      </c>
      <c r="O23" s="10">
        <v>35</v>
      </c>
      <c r="P23" s="25">
        <v>35</v>
      </c>
      <c r="Q23" s="27">
        <v>35</v>
      </c>
      <c r="R23" s="42">
        <f t="shared" si="7"/>
        <v>33.860004384320128</v>
      </c>
      <c r="S23" s="31">
        <f t="shared" si="8"/>
        <v>-1.1399956156798723</v>
      </c>
      <c r="T23" s="11">
        <v>201</v>
      </c>
      <c r="U23" s="12">
        <v>221</v>
      </c>
      <c r="V23" s="12">
        <v>221</v>
      </c>
      <c r="W23" s="1">
        <v>35</v>
      </c>
      <c r="X23" s="1">
        <f t="shared" si="9"/>
        <v>1.1399956156798723</v>
      </c>
      <c r="Y23" s="43">
        <f t="shared" si="10"/>
        <v>2741.1100326480191</v>
      </c>
      <c r="Z23" s="49">
        <v>35</v>
      </c>
    </row>
    <row r="24" spans="1:26" x14ac:dyDescent="0.25">
      <c r="A24" s="7" t="s">
        <v>37</v>
      </c>
      <c r="B24" s="6">
        <v>11</v>
      </c>
      <c r="C24" s="43">
        <v>40</v>
      </c>
      <c r="D24" s="38">
        <f t="shared" si="0"/>
        <v>51</v>
      </c>
      <c r="E24" s="38">
        <f t="shared" si="1"/>
        <v>12.75</v>
      </c>
      <c r="F24" s="44">
        <f t="shared" si="11"/>
        <v>1.9921874999999999E-2</v>
      </c>
      <c r="G24" s="29">
        <f t="shared" si="2"/>
        <v>9.462890625</v>
      </c>
      <c r="H24" s="6">
        <v>56</v>
      </c>
      <c r="I24" s="6">
        <f t="shared" si="3"/>
        <v>28</v>
      </c>
      <c r="J24" s="44">
        <f t="shared" si="4"/>
        <v>4.9413218035824586E-3</v>
      </c>
      <c r="K24" s="29">
        <f t="shared" si="5"/>
        <v>2.3471278567016678</v>
      </c>
      <c r="L24" s="45">
        <f t="shared" si="6"/>
        <v>11.810018481701668</v>
      </c>
      <c r="M24" s="6">
        <v>7</v>
      </c>
      <c r="N24" s="9">
        <v>8</v>
      </c>
      <c r="O24" s="10">
        <v>8</v>
      </c>
      <c r="P24" s="25">
        <v>8</v>
      </c>
      <c r="Q24" s="27">
        <v>8</v>
      </c>
      <c r="R24" s="42">
        <f t="shared" si="7"/>
        <v>11.810018481701668</v>
      </c>
      <c r="S24" s="31">
        <f t="shared" si="8"/>
        <v>3.8100184817016682</v>
      </c>
      <c r="T24" s="11">
        <v>938</v>
      </c>
      <c r="U24" s="12">
        <v>982</v>
      </c>
      <c r="V24" s="12">
        <v>926</v>
      </c>
      <c r="W24" s="1">
        <f>R24</f>
        <v>11.810018481701668</v>
      </c>
      <c r="X24" s="1">
        <f t="shared" si="9"/>
        <v>0</v>
      </c>
      <c r="Y24" s="43">
        <f t="shared" si="10"/>
        <v>352.06917850525019</v>
      </c>
      <c r="Z24" s="50">
        <v>8</v>
      </c>
    </row>
    <row r="25" spans="1:26" x14ac:dyDescent="0.25">
      <c r="A25" s="7" t="s">
        <v>38</v>
      </c>
      <c r="B25" s="6">
        <v>35</v>
      </c>
      <c r="C25" s="43">
        <v>112</v>
      </c>
      <c r="D25" s="38">
        <f t="shared" si="0"/>
        <v>147</v>
      </c>
      <c r="E25" s="38">
        <f t="shared" si="1"/>
        <v>36.75</v>
      </c>
      <c r="F25" s="44">
        <f t="shared" si="11"/>
        <v>5.7421874999999997E-2</v>
      </c>
      <c r="G25" s="29">
        <f t="shared" si="2"/>
        <v>27.275390625</v>
      </c>
      <c r="H25" s="6">
        <v>493</v>
      </c>
      <c r="I25" s="6">
        <f t="shared" si="3"/>
        <v>246.5</v>
      </c>
      <c r="J25" s="44">
        <f t="shared" si="4"/>
        <v>4.3501279449395573E-2</v>
      </c>
      <c r="K25" s="29">
        <f t="shared" si="5"/>
        <v>20.663107738462898</v>
      </c>
      <c r="L25" s="45">
        <f t="shared" si="6"/>
        <v>47.938498363462898</v>
      </c>
      <c r="M25" s="6">
        <v>46</v>
      </c>
      <c r="N25" s="9">
        <v>50</v>
      </c>
      <c r="O25" s="10">
        <v>50</v>
      </c>
      <c r="P25" s="25">
        <v>50</v>
      </c>
      <c r="Q25" s="27">
        <v>50</v>
      </c>
      <c r="R25" s="42">
        <f t="shared" si="7"/>
        <v>47.938498363462898</v>
      </c>
      <c r="S25" s="32">
        <f t="shared" si="8"/>
        <v>-2.0615016365371019</v>
      </c>
      <c r="T25" s="11">
        <v>155</v>
      </c>
      <c r="U25" s="12">
        <v>164</v>
      </c>
      <c r="V25" s="12">
        <v>165</v>
      </c>
      <c r="W25" s="1">
        <v>48</v>
      </c>
      <c r="X25" s="1">
        <f t="shared" si="9"/>
        <v>6.1501636537101945E-2</v>
      </c>
      <c r="Y25" s="43">
        <f t="shared" si="10"/>
        <v>3099.4661607694347</v>
      </c>
      <c r="Z25" s="49">
        <v>50</v>
      </c>
    </row>
    <row r="26" spans="1:26" x14ac:dyDescent="0.25">
      <c r="A26" s="7" t="s">
        <v>40</v>
      </c>
      <c r="B26" s="6">
        <v>18</v>
      </c>
      <c r="C26" s="43">
        <v>74</v>
      </c>
      <c r="D26" s="38">
        <f t="shared" si="0"/>
        <v>92</v>
      </c>
      <c r="E26" s="38">
        <f t="shared" si="1"/>
        <v>23</v>
      </c>
      <c r="F26" s="44">
        <f t="shared" si="11"/>
        <v>3.5937499999999997E-2</v>
      </c>
      <c r="G26" s="29">
        <f t="shared" si="2"/>
        <v>17.0703125</v>
      </c>
      <c r="H26" s="6">
        <v>413</v>
      </c>
      <c r="I26" s="6">
        <f t="shared" si="3"/>
        <v>206.5</v>
      </c>
      <c r="J26" s="44">
        <f t="shared" si="4"/>
        <v>3.6442248301420628E-2</v>
      </c>
      <c r="K26" s="29">
        <f t="shared" si="5"/>
        <v>17.310067943174797</v>
      </c>
      <c r="L26" s="45">
        <f t="shared" si="6"/>
        <v>34.380380443174801</v>
      </c>
      <c r="M26" s="6">
        <v>35</v>
      </c>
      <c r="N26" s="9">
        <v>30</v>
      </c>
      <c r="O26" s="10">
        <v>31</v>
      </c>
      <c r="P26" s="25">
        <v>32</v>
      </c>
      <c r="Q26" s="27">
        <v>32</v>
      </c>
      <c r="R26" s="42">
        <f t="shared" si="7"/>
        <v>34.380380443174801</v>
      </c>
      <c r="S26" s="31">
        <f t="shared" si="8"/>
        <v>2.3803804431748006</v>
      </c>
      <c r="T26" s="11">
        <v>112</v>
      </c>
      <c r="U26" s="12">
        <v>103</v>
      </c>
      <c r="V26" s="12">
        <v>104</v>
      </c>
      <c r="W26" s="1">
        <f>R26</f>
        <v>34.380380443174801</v>
      </c>
      <c r="X26" s="1">
        <f t="shared" si="9"/>
        <v>0</v>
      </c>
      <c r="Y26" s="43">
        <f t="shared" si="10"/>
        <v>2596.5101914762195</v>
      </c>
      <c r="Z26" s="49">
        <v>34.016472680870805</v>
      </c>
    </row>
    <row r="27" spans="1:26" x14ac:dyDescent="0.25">
      <c r="A27" s="7" t="s">
        <v>41</v>
      </c>
      <c r="B27" s="6">
        <v>0</v>
      </c>
      <c r="C27" s="43">
        <v>0</v>
      </c>
      <c r="D27" s="38">
        <f t="shared" si="0"/>
        <v>0</v>
      </c>
      <c r="E27" s="38">
        <f t="shared" si="1"/>
        <v>0</v>
      </c>
      <c r="F27" s="44">
        <f t="shared" si="11"/>
        <v>0</v>
      </c>
      <c r="G27" s="29">
        <f t="shared" si="2"/>
        <v>0</v>
      </c>
      <c r="H27" s="6">
        <v>0</v>
      </c>
      <c r="I27" s="6">
        <f t="shared" si="3"/>
        <v>0</v>
      </c>
      <c r="J27" s="44">
        <f t="shared" si="4"/>
        <v>0</v>
      </c>
      <c r="K27" s="29">
        <f t="shared" si="5"/>
        <v>0</v>
      </c>
      <c r="L27" s="45">
        <f t="shared" si="6"/>
        <v>0</v>
      </c>
      <c r="M27" s="6">
        <v>0</v>
      </c>
      <c r="N27" s="14">
        <v>0</v>
      </c>
      <c r="O27" s="10">
        <v>0</v>
      </c>
      <c r="P27" s="25">
        <v>0</v>
      </c>
      <c r="Q27" s="27">
        <v>0</v>
      </c>
      <c r="R27" s="42">
        <f t="shared" si="7"/>
        <v>0</v>
      </c>
      <c r="S27" s="31">
        <f t="shared" si="8"/>
        <v>0</v>
      </c>
      <c r="T27" s="11">
        <v>59</v>
      </c>
      <c r="U27" s="12">
        <v>77</v>
      </c>
      <c r="V27" s="12">
        <v>0</v>
      </c>
      <c r="W27" s="1">
        <f>R27</f>
        <v>0</v>
      </c>
      <c r="X27" s="1">
        <f t="shared" si="9"/>
        <v>0</v>
      </c>
      <c r="Y27" s="43">
        <f t="shared" si="10"/>
        <v>0</v>
      </c>
      <c r="Z27" s="49">
        <v>0</v>
      </c>
    </row>
    <row r="28" spans="1:26" x14ac:dyDescent="0.25">
      <c r="A28" s="7" t="s">
        <v>42</v>
      </c>
      <c r="B28" s="6">
        <v>32</v>
      </c>
      <c r="C28" s="43">
        <v>90</v>
      </c>
      <c r="D28" s="38">
        <f t="shared" si="0"/>
        <v>122</v>
      </c>
      <c r="E28" s="38">
        <f t="shared" si="1"/>
        <v>30.5</v>
      </c>
      <c r="F28" s="44">
        <f t="shared" si="11"/>
        <v>4.7656249999999997E-2</v>
      </c>
      <c r="G28" s="29">
        <f t="shared" si="2"/>
        <v>22.63671875</v>
      </c>
      <c r="H28" s="6">
        <v>651</v>
      </c>
      <c r="I28" s="6">
        <f t="shared" si="3"/>
        <v>325.5</v>
      </c>
      <c r="J28" s="44">
        <f t="shared" si="4"/>
        <v>5.7442865966646078E-2</v>
      </c>
      <c r="K28" s="29">
        <f t="shared" si="5"/>
        <v>27.285361334156889</v>
      </c>
      <c r="L28" s="45">
        <f t="shared" si="6"/>
        <v>49.922080084156889</v>
      </c>
      <c r="M28" s="6">
        <v>65</v>
      </c>
      <c r="N28" s="9">
        <v>55</v>
      </c>
      <c r="O28" s="10">
        <v>55</v>
      </c>
      <c r="P28" s="25">
        <v>55</v>
      </c>
      <c r="Q28" s="27">
        <v>55</v>
      </c>
      <c r="R28" s="42">
        <f t="shared" si="7"/>
        <v>49.922080084156889</v>
      </c>
      <c r="S28" s="31">
        <f t="shared" si="8"/>
        <v>-5.0779199158431112</v>
      </c>
      <c r="T28" s="11">
        <v>225</v>
      </c>
      <c r="U28" s="12">
        <v>227</v>
      </c>
      <c r="V28" s="12">
        <v>249</v>
      </c>
      <c r="W28" s="1">
        <v>60</v>
      </c>
      <c r="X28" s="1">
        <f t="shared" si="9"/>
        <v>10.077919915843111</v>
      </c>
      <c r="Y28" s="43">
        <f t="shared" si="10"/>
        <v>4092.8042001235335</v>
      </c>
      <c r="Z28" s="49">
        <v>58</v>
      </c>
    </row>
    <row r="29" spans="1:26" x14ac:dyDescent="0.25">
      <c r="A29" s="7" t="s">
        <v>43</v>
      </c>
      <c r="B29" s="6">
        <v>0</v>
      </c>
      <c r="C29" s="43">
        <v>0</v>
      </c>
      <c r="D29" s="38">
        <f t="shared" si="0"/>
        <v>0</v>
      </c>
      <c r="E29" s="38">
        <f t="shared" si="1"/>
        <v>0</v>
      </c>
      <c r="F29" s="44">
        <f t="shared" si="11"/>
        <v>0</v>
      </c>
      <c r="G29" s="29">
        <f t="shared" si="2"/>
        <v>0</v>
      </c>
      <c r="H29" s="6">
        <v>0</v>
      </c>
      <c r="I29" s="6">
        <f t="shared" si="3"/>
        <v>0</v>
      </c>
      <c r="J29" s="44">
        <f t="shared" si="4"/>
        <v>0</v>
      </c>
      <c r="K29" s="29">
        <f t="shared" si="5"/>
        <v>0</v>
      </c>
      <c r="L29" s="45">
        <f t="shared" si="6"/>
        <v>0</v>
      </c>
      <c r="M29" s="6">
        <v>0</v>
      </c>
      <c r="N29" s="14">
        <v>0</v>
      </c>
      <c r="O29" s="10">
        <v>0</v>
      </c>
      <c r="P29" s="25">
        <v>0</v>
      </c>
      <c r="Q29" s="27">
        <v>0</v>
      </c>
      <c r="R29" s="42">
        <f t="shared" si="7"/>
        <v>0</v>
      </c>
      <c r="S29" s="31">
        <f t="shared" si="8"/>
        <v>0</v>
      </c>
      <c r="T29" s="11">
        <v>88</v>
      </c>
      <c r="U29" s="12">
        <v>104</v>
      </c>
      <c r="V29" s="12">
        <v>105</v>
      </c>
      <c r="W29" s="1">
        <f>R29</f>
        <v>0</v>
      </c>
      <c r="X29" s="1">
        <f t="shared" si="9"/>
        <v>0</v>
      </c>
      <c r="Y29" s="43">
        <f t="shared" si="10"/>
        <v>0</v>
      </c>
      <c r="Z29" s="49">
        <v>0</v>
      </c>
    </row>
    <row r="30" spans="1:26" x14ac:dyDescent="0.25">
      <c r="A30" s="7" t="s">
        <v>44</v>
      </c>
      <c r="B30" s="6">
        <v>7</v>
      </c>
      <c r="C30" s="43">
        <v>2</v>
      </c>
      <c r="D30" s="38">
        <f t="shared" si="0"/>
        <v>9</v>
      </c>
      <c r="E30" s="38">
        <f t="shared" si="1"/>
        <v>2.25</v>
      </c>
      <c r="F30" s="44">
        <f t="shared" si="11"/>
        <v>3.5156250000000001E-3</v>
      </c>
      <c r="G30" s="29">
        <f t="shared" si="2"/>
        <v>1.669921875</v>
      </c>
      <c r="H30" s="6">
        <v>6</v>
      </c>
      <c r="I30" s="6">
        <f t="shared" si="3"/>
        <v>3</v>
      </c>
      <c r="J30" s="44">
        <f t="shared" si="4"/>
        <v>5.2942733609812054E-4</v>
      </c>
      <c r="K30" s="29">
        <f t="shared" si="5"/>
        <v>0.25147798464660726</v>
      </c>
      <c r="L30" s="45">
        <f t="shared" si="6"/>
        <v>1.9213998596466073</v>
      </c>
      <c r="M30" s="6">
        <v>1</v>
      </c>
      <c r="N30" s="14">
        <v>0</v>
      </c>
      <c r="O30" s="10">
        <v>0</v>
      </c>
      <c r="P30" s="25">
        <v>0</v>
      </c>
      <c r="Q30" s="27">
        <v>0</v>
      </c>
      <c r="R30" s="42">
        <f t="shared" si="7"/>
        <v>1.9213998596466073</v>
      </c>
      <c r="S30" s="31">
        <f t="shared" si="8"/>
        <v>1.9213998596466073</v>
      </c>
      <c r="T30" s="11">
        <v>137</v>
      </c>
      <c r="U30" s="12">
        <v>151</v>
      </c>
      <c r="V30" s="12">
        <v>161</v>
      </c>
      <c r="W30" s="1">
        <f>R30</f>
        <v>1.9213998596466073</v>
      </c>
      <c r="X30" s="1">
        <f t="shared" si="9"/>
        <v>0</v>
      </c>
      <c r="Y30" s="43">
        <f t="shared" si="10"/>
        <v>37.721697696991086</v>
      </c>
      <c r="Z30" s="49">
        <v>0.44081822048644681</v>
      </c>
    </row>
    <row r="31" spans="1:26" x14ac:dyDescent="0.25">
      <c r="A31" s="7" t="s">
        <v>45</v>
      </c>
      <c r="B31" s="6">
        <v>3</v>
      </c>
      <c r="C31" s="43">
        <v>12</v>
      </c>
      <c r="D31" s="38">
        <f t="shared" si="0"/>
        <v>15</v>
      </c>
      <c r="E31" s="38">
        <f t="shared" si="1"/>
        <v>3.75</v>
      </c>
      <c r="F31" s="44">
        <f t="shared" si="11"/>
        <v>5.859375E-3</v>
      </c>
      <c r="G31" s="29">
        <f t="shared" si="2"/>
        <v>2.783203125</v>
      </c>
      <c r="H31" s="6">
        <v>31</v>
      </c>
      <c r="I31" s="6">
        <f t="shared" si="3"/>
        <v>15.5</v>
      </c>
      <c r="J31" s="44">
        <f t="shared" si="4"/>
        <v>2.7353745698402896E-3</v>
      </c>
      <c r="K31" s="29">
        <f t="shared" si="5"/>
        <v>1.2993029206741376</v>
      </c>
      <c r="L31" s="45">
        <f t="shared" si="6"/>
        <v>4.0825060456741378</v>
      </c>
      <c r="M31" s="6">
        <v>1</v>
      </c>
      <c r="N31" s="14">
        <v>0</v>
      </c>
      <c r="O31" s="10">
        <v>0</v>
      </c>
      <c r="P31" s="25">
        <v>0</v>
      </c>
      <c r="Q31" s="27">
        <v>0</v>
      </c>
      <c r="R31" s="42">
        <f t="shared" si="7"/>
        <v>4.0825060456741378</v>
      </c>
      <c r="S31" s="31">
        <f t="shared" si="8"/>
        <v>4.0825060456741378</v>
      </c>
      <c r="T31" s="11">
        <v>650</v>
      </c>
      <c r="U31" s="12">
        <v>661</v>
      </c>
      <c r="V31" s="12">
        <v>617</v>
      </c>
      <c r="W31" s="1">
        <v>1</v>
      </c>
      <c r="X31" s="1">
        <f t="shared" si="9"/>
        <v>-3.0825060456741378</v>
      </c>
      <c r="Y31" s="43">
        <f t="shared" si="10"/>
        <v>194.89543810112065</v>
      </c>
      <c r="Z31" s="49">
        <v>1</v>
      </c>
    </row>
    <row r="32" spans="1:26" x14ac:dyDescent="0.25">
      <c r="A32" s="7" t="s">
        <v>46</v>
      </c>
      <c r="B32" s="6">
        <v>0</v>
      </c>
      <c r="C32" s="43">
        <v>42</v>
      </c>
      <c r="D32" s="38">
        <f t="shared" si="0"/>
        <v>42</v>
      </c>
      <c r="E32" s="38">
        <f t="shared" si="1"/>
        <v>10.5</v>
      </c>
      <c r="F32" s="44">
        <f t="shared" si="11"/>
        <v>1.6406250000000001E-2</v>
      </c>
      <c r="G32" s="29">
        <f t="shared" si="2"/>
        <v>7.79296875</v>
      </c>
      <c r="H32" s="6">
        <v>133</v>
      </c>
      <c r="I32" s="6">
        <f t="shared" si="3"/>
        <v>66.5</v>
      </c>
      <c r="J32" s="44">
        <f t="shared" si="4"/>
        <v>1.1735639283508339E-2</v>
      </c>
      <c r="K32" s="29">
        <f t="shared" si="5"/>
        <v>5.5744286596664612</v>
      </c>
      <c r="L32" s="45">
        <f t="shared" si="6"/>
        <v>13.367397409666461</v>
      </c>
      <c r="M32" s="6">
        <v>13</v>
      </c>
      <c r="N32" s="9">
        <v>15</v>
      </c>
      <c r="O32" s="10">
        <v>14</v>
      </c>
      <c r="P32" s="25">
        <v>13</v>
      </c>
      <c r="Q32" s="27">
        <v>13</v>
      </c>
      <c r="R32" s="42">
        <f t="shared" si="7"/>
        <v>13.367397409666461</v>
      </c>
      <c r="S32" s="33">
        <f t="shared" si="8"/>
        <v>0.36739740966646117</v>
      </c>
      <c r="T32" s="11">
        <v>108</v>
      </c>
      <c r="U32" s="12">
        <v>104</v>
      </c>
      <c r="V32" s="12">
        <v>104</v>
      </c>
      <c r="W32" s="1">
        <v>11</v>
      </c>
      <c r="X32" s="1">
        <f t="shared" si="9"/>
        <v>-2.3673974096664612</v>
      </c>
      <c r="Y32" s="43">
        <f t="shared" si="10"/>
        <v>836.16429894996918</v>
      </c>
      <c r="Z32" s="49">
        <v>11</v>
      </c>
    </row>
    <row r="33" spans="1:26" x14ac:dyDescent="0.25">
      <c r="A33" s="7" t="s">
        <v>47</v>
      </c>
      <c r="B33" s="6">
        <v>29</v>
      </c>
      <c r="C33" s="43">
        <v>111</v>
      </c>
      <c r="D33" s="38">
        <f t="shared" si="0"/>
        <v>140</v>
      </c>
      <c r="E33" s="38">
        <f t="shared" si="1"/>
        <v>35</v>
      </c>
      <c r="F33" s="44">
        <f t="shared" si="11"/>
        <v>5.46875E-2</v>
      </c>
      <c r="G33" s="29">
        <f t="shared" si="2"/>
        <v>25.9765625</v>
      </c>
      <c r="H33" s="6">
        <v>402</v>
      </c>
      <c r="I33" s="6">
        <f t="shared" si="3"/>
        <v>201</v>
      </c>
      <c r="J33" s="44">
        <f t="shared" si="4"/>
        <v>3.5471631518574076E-2</v>
      </c>
      <c r="K33" s="29">
        <f t="shared" si="5"/>
        <v>16.849024971322685</v>
      </c>
      <c r="L33" s="45">
        <f t="shared" si="6"/>
        <v>42.825587471322685</v>
      </c>
      <c r="M33" s="6">
        <v>36</v>
      </c>
      <c r="N33" s="9">
        <v>37</v>
      </c>
      <c r="O33" s="10">
        <v>37</v>
      </c>
      <c r="P33" s="25">
        <v>38</v>
      </c>
      <c r="Q33" s="27">
        <v>38</v>
      </c>
      <c r="R33" s="42">
        <f t="shared" si="7"/>
        <v>42.825587471322685</v>
      </c>
      <c r="S33" s="33">
        <f t="shared" si="8"/>
        <v>4.8255874713226845</v>
      </c>
      <c r="T33" s="11">
        <v>165</v>
      </c>
      <c r="U33" s="12">
        <v>163</v>
      </c>
      <c r="V33" s="12">
        <v>181</v>
      </c>
      <c r="W33" s="1">
        <v>34</v>
      </c>
      <c r="X33" s="1">
        <f t="shared" si="9"/>
        <v>-8.8255874713226845</v>
      </c>
      <c r="Y33" s="43">
        <f t="shared" si="10"/>
        <v>2527.3537456984027</v>
      </c>
      <c r="Z33" s="49">
        <v>34</v>
      </c>
    </row>
    <row r="34" spans="1:26" x14ac:dyDescent="0.25">
      <c r="A34" s="7" t="s">
        <v>48</v>
      </c>
      <c r="B34" s="6">
        <v>2</v>
      </c>
      <c r="C34" s="43">
        <v>18</v>
      </c>
      <c r="D34" s="38">
        <f t="shared" si="0"/>
        <v>20</v>
      </c>
      <c r="E34" s="38">
        <f t="shared" si="1"/>
        <v>5</v>
      </c>
      <c r="F34" s="44">
        <f t="shared" si="11"/>
        <v>7.8125E-3</v>
      </c>
      <c r="G34" s="29">
        <f t="shared" si="2"/>
        <v>3.7109375</v>
      </c>
      <c r="H34" s="6">
        <v>27</v>
      </c>
      <c r="I34" s="6">
        <f t="shared" si="3"/>
        <v>13.5</v>
      </c>
      <c r="J34" s="44">
        <f t="shared" si="4"/>
        <v>2.3824230124415424E-3</v>
      </c>
      <c r="K34" s="29">
        <f t="shared" si="5"/>
        <v>1.1316509309097327</v>
      </c>
      <c r="L34" s="45">
        <f t="shared" si="6"/>
        <v>4.8425884309097329</v>
      </c>
      <c r="M34" s="6">
        <v>3</v>
      </c>
      <c r="N34" s="9">
        <v>3</v>
      </c>
      <c r="O34" s="10">
        <v>3</v>
      </c>
      <c r="P34" s="25">
        <v>3</v>
      </c>
      <c r="Q34" s="27">
        <v>3</v>
      </c>
      <c r="R34" s="42">
        <f t="shared" si="7"/>
        <v>4.8425884309097329</v>
      </c>
      <c r="S34" s="31">
        <f t="shared" si="8"/>
        <v>1.8425884309097329</v>
      </c>
      <c r="T34" s="11">
        <v>323</v>
      </c>
      <c r="U34" s="12">
        <v>322</v>
      </c>
      <c r="V34" s="12">
        <v>312</v>
      </c>
      <c r="W34" s="1">
        <f>R34</f>
        <v>4.8425884309097329</v>
      </c>
      <c r="X34" s="1">
        <f t="shared" si="9"/>
        <v>0</v>
      </c>
      <c r="Y34" s="43">
        <f t="shared" si="10"/>
        <v>169.74763963645989</v>
      </c>
      <c r="Z34" s="49">
        <v>3.3796063570627588</v>
      </c>
    </row>
    <row r="35" spans="1:26" ht="15.75" thickBot="1" x14ac:dyDescent="0.3">
      <c r="A35" s="7" t="s">
        <v>49</v>
      </c>
      <c r="B35" s="6">
        <v>41</v>
      </c>
      <c r="C35" s="43">
        <v>202</v>
      </c>
      <c r="D35" s="38">
        <f t="shared" si="0"/>
        <v>243</v>
      </c>
      <c r="E35" s="38">
        <f t="shared" si="1"/>
        <v>60.75</v>
      </c>
      <c r="F35" s="44">
        <f t="shared" si="11"/>
        <v>9.4921875000000003E-2</v>
      </c>
      <c r="G35" s="29">
        <f t="shared" si="2"/>
        <v>45.087890625</v>
      </c>
      <c r="H35" s="6">
        <v>1238</v>
      </c>
      <c r="I35" s="6">
        <f t="shared" si="3"/>
        <v>619</v>
      </c>
      <c r="J35" s="44">
        <f t="shared" si="4"/>
        <v>0.10923850701491221</v>
      </c>
      <c r="K35" s="29">
        <f t="shared" si="5"/>
        <v>51.8882908320833</v>
      </c>
      <c r="L35" s="45">
        <f t="shared" si="6"/>
        <v>96.9761814570833</v>
      </c>
      <c r="M35" s="6">
        <v>92</v>
      </c>
      <c r="N35" s="9">
        <v>90</v>
      </c>
      <c r="O35" s="10">
        <v>90</v>
      </c>
      <c r="P35" s="25">
        <v>90</v>
      </c>
      <c r="Q35" s="27">
        <v>90</v>
      </c>
      <c r="R35" s="42">
        <f t="shared" si="7"/>
        <v>96.9761814570833</v>
      </c>
      <c r="S35" s="31">
        <f t="shared" si="8"/>
        <v>6.9761814570832996</v>
      </c>
      <c r="T35" s="11">
        <v>243</v>
      </c>
      <c r="U35" s="12">
        <v>242</v>
      </c>
      <c r="V35" s="12">
        <v>254</v>
      </c>
      <c r="W35" s="1">
        <v>90</v>
      </c>
      <c r="X35" s="1">
        <f t="shared" si="9"/>
        <v>-6.9761814570832996</v>
      </c>
      <c r="Y35" s="43">
        <f t="shared" si="10"/>
        <v>7783.243624812495</v>
      </c>
      <c r="Z35" s="51">
        <v>90</v>
      </c>
    </row>
    <row r="36" spans="1:26" ht="15.75" thickTop="1" x14ac:dyDescent="0.25">
      <c r="A36" s="2"/>
      <c r="B36" s="2">
        <f>SUM(B3:B35)</f>
        <v>684</v>
      </c>
      <c r="C36" s="21">
        <f>SUM(C3:C35)</f>
        <v>1874</v>
      </c>
      <c r="D36" s="39">
        <f>SUM(D3:D35)</f>
        <v>2558</v>
      </c>
      <c r="E36" s="40">
        <f>SUM(E3:E35)</f>
        <v>639.5</v>
      </c>
      <c r="F36" s="28"/>
      <c r="G36" s="39">
        <f>SUM(G3:G35)</f>
        <v>474.62890625</v>
      </c>
      <c r="H36" s="2">
        <f>SUM(H3:H35)</f>
        <v>11333</v>
      </c>
      <c r="I36" s="2">
        <f>SUM(I3:I35)</f>
        <v>5666.5</v>
      </c>
      <c r="J36" s="30"/>
      <c r="K36" s="54">
        <f>SUM(K3:K35)</f>
        <v>475.00000000000011</v>
      </c>
      <c r="L36" s="21">
        <f t="shared" si="6"/>
        <v>949.62890625000011</v>
      </c>
      <c r="M36" s="2">
        <f t="shared" ref="M36:W36" si="13">SUM(M3:M35)</f>
        <v>1000</v>
      </c>
      <c r="N36" s="4">
        <f t="shared" si="13"/>
        <v>950</v>
      </c>
      <c r="O36" s="22">
        <f t="shared" si="13"/>
        <v>950</v>
      </c>
      <c r="P36" s="26">
        <f t="shared" si="13"/>
        <v>950</v>
      </c>
      <c r="Q36" s="26">
        <f t="shared" si="13"/>
        <v>950</v>
      </c>
      <c r="R36" s="42">
        <f t="shared" si="13"/>
        <v>949.62890625</v>
      </c>
      <c r="S36" s="21">
        <f t="shared" si="13"/>
        <v>-0.37109375000000089</v>
      </c>
      <c r="T36" s="23">
        <f t="shared" si="13"/>
        <v>8510</v>
      </c>
      <c r="U36" s="21">
        <f t="shared" si="13"/>
        <v>8604</v>
      </c>
      <c r="V36" s="21">
        <f t="shared" si="13"/>
        <v>8545</v>
      </c>
      <c r="W36" s="48">
        <f t="shared" si="13"/>
        <v>941.86510822239256</v>
      </c>
      <c r="X36" s="48">
        <f t="shared" si="9"/>
        <v>-7.7637980276075496</v>
      </c>
      <c r="Y36" s="21">
        <f>SUM(Y3:Y35)</f>
        <v>71250.000000000015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2C4D-7193-4446-8295-022069F15BE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A348-BC13-46B2-8A25-4CDF5B005B45}">
  <dimension ref="A2:X37"/>
  <sheetViews>
    <sheetView workbookViewId="0">
      <selection activeCell="E4" sqref="E4"/>
    </sheetView>
  </sheetViews>
  <sheetFormatPr defaultRowHeight="15" x14ac:dyDescent="0.25"/>
  <sheetData>
    <row r="2" spans="1:24" ht="15.75" thickBot="1" x14ac:dyDescent="0.3">
      <c r="A2" s="52"/>
      <c r="B2" s="52"/>
      <c r="C2" s="52"/>
      <c r="D2" s="52"/>
      <c r="E2" s="57">
        <v>0.2</v>
      </c>
      <c r="F2" s="58"/>
      <c r="G2" s="57">
        <v>0.8</v>
      </c>
      <c r="H2" s="52"/>
      <c r="I2" s="52"/>
      <c r="J2" s="52"/>
      <c r="K2" s="52"/>
      <c r="L2" s="52"/>
      <c r="M2" s="52"/>
      <c r="N2" s="52"/>
      <c r="O2" s="52"/>
      <c r="P2" s="52"/>
      <c r="Q2" s="58"/>
      <c r="R2" s="58"/>
      <c r="S2" s="58"/>
      <c r="T2" s="58"/>
      <c r="U2" s="58"/>
      <c r="V2" s="52"/>
      <c r="W2" s="52"/>
      <c r="X2" s="52"/>
    </row>
    <row r="3" spans="1:24" x14ac:dyDescent="0.25">
      <c r="A3" s="2" t="s">
        <v>0</v>
      </c>
      <c r="B3" s="2" t="s">
        <v>1</v>
      </c>
      <c r="C3" s="2" t="s">
        <v>2</v>
      </c>
      <c r="D3" s="3" t="s">
        <v>50</v>
      </c>
      <c r="E3" s="3" t="s">
        <v>6</v>
      </c>
      <c r="F3" s="2" t="s">
        <v>3</v>
      </c>
      <c r="G3" s="2" t="s">
        <v>6</v>
      </c>
      <c r="H3" s="2" t="s">
        <v>6</v>
      </c>
      <c r="I3" s="2">
        <v>2013</v>
      </c>
      <c r="J3" s="4">
        <v>2014</v>
      </c>
      <c r="K3" s="4">
        <v>2015</v>
      </c>
      <c r="L3" s="2">
        <v>2016</v>
      </c>
      <c r="M3" s="2">
        <v>2017</v>
      </c>
      <c r="N3" s="65">
        <v>2018</v>
      </c>
      <c r="O3" s="2">
        <v>2019</v>
      </c>
      <c r="P3" s="81">
        <v>2020</v>
      </c>
      <c r="Q3" s="2">
        <v>2021</v>
      </c>
      <c r="R3" s="95">
        <v>2022</v>
      </c>
      <c r="S3" s="102">
        <v>2023</v>
      </c>
      <c r="T3" s="104">
        <v>2024</v>
      </c>
      <c r="U3" s="115">
        <v>2024</v>
      </c>
      <c r="V3" s="5" t="s">
        <v>8</v>
      </c>
      <c r="W3" s="2" t="s">
        <v>73</v>
      </c>
      <c r="X3" s="2" t="s">
        <v>9</v>
      </c>
    </row>
    <row r="4" spans="1:24" x14ac:dyDescent="0.25">
      <c r="A4" s="92" t="s">
        <v>10</v>
      </c>
      <c r="B4" s="6">
        <v>0</v>
      </c>
      <c r="C4" s="6">
        <v>0</v>
      </c>
      <c r="D4" s="38">
        <f t="shared" ref="D4:D36" si="0">B4+C4</f>
        <v>0</v>
      </c>
      <c r="E4" s="29">
        <f>D4/2315*0.2*925</f>
        <v>0</v>
      </c>
      <c r="F4" s="6">
        <v>0</v>
      </c>
      <c r="G4" s="29">
        <f>F4/7732*0.8*925</f>
        <v>0</v>
      </c>
      <c r="H4" s="41">
        <f t="shared" ref="H4:H36" si="1">G4+E4</f>
        <v>0</v>
      </c>
      <c r="I4" s="63">
        <v>9</v>
      </c>
      <c r="J4" s="9">
        <v>5</v>
      </c>
      <c r="K4" s="10">
        <v>6</v>
      </c>
      <c r="L4" s="25">
        <v>6</v>
      </c>
      <c r="M4" s="27">
        <v>6</v>
      </c>
      <c r="N4" s="76">
        <v>6.7592127141255203</v>
      </c>
      <c r="O4" s="59">
        <v>8</v>
      </c>
      <c r="P4" s="91">
        <v>7</v>
      </c>
      <c r="Q4" s="100">
        <v>8</v>
      </c>
      <c r="R4" s="98">
        <v>8</v>
      </c>
      <c r="S4" s="103">
        <v>8</v>
      </c>
      <c r="T4" s="105">
        <f>H4</f>
        <v>0</v>
      </c>
      <c r="U4" s="116">
        <v>8</v>
      </c>
      <c r="V4" s="68">
        <f>U4-T4</f>
        <v>8</v>
      </c>
      <c r="W4" s="87">
        <f>U4-S4</f>
        <v>0</v>
      </c>
      <c r="X4" s="13"/>
    </row>
    <row r="5" spans="1:24" x14ac:dyDescent="0.25">
      <c r="A5" s="93" t="s">
        <v>12</v>
      </c>
      <c r="B5" s="6">
        <v>0</v>
      </c>
      <c r="C5" s="6">
        <v>6</v>
      </c>
      <c r="D5" s="38">
        <f t="shared" si="0"/>
        <v>6</v>
      </c>
      <c r="E5" s="29">
        <f t="shared" ref="E5:E36" si="2">D5/2315*0.2*925</f>
        <v>0.47948164146868255</v>
      </c>
      <c r="F5" s="6">
        <v>2</v>
      </c>
      <c r="G5" s="29">
        <f t="shared" ref="G5:G36" si="3">F5/7732*0.8*925</f>
        <v>0.19141231246766685</v>
      </c>
      <c r="H5" s="41">
        <f t="shared" si="1"/>
        <v>0.67089395393634943</v>
      </c>
      <c r="I5" s="63">
        <v>1</v>
      </c>
      <c r="J5" s="14">
        <v>0</v>
      </c>
      <c r="K5" s="10">
        <v>0</v>
      </c>
      <c r="L5" s="25">
        <v>0</v>
      </c>
      <c r="M5" s="27">
        <v>0</v>
      </c>
      <c r="N5" s="76">
        <v>0.40408336877924289</v>
      </c>
      <c r="O5" s="59">
        <v>0.40408336877924289</v>
      </c>
      <c r="P5" s="91">
        <v>0</v>
      </c>
      <c r="Q5" s="100">
        <v>0</v>
      </c>
      <c r="R5" s="98">
        <v>0</v>
      </c>
      <c r="S5" s="103">
        <v>0</v>
      </c>
      <c r="T5" s="105">
        <f t="shared" ref="T5:T36" si="4">H5</f>
        <v>0.67089395393634943</v>
      </c>
      <c r="U5" s="116">
        <v>0</v>
      </c>
      <c r="V5" s="68">
        <f t="shared" ref="V5:V36" si="5">U5-T5</f>
        <v>-0.67089395393634943</v>
      </c>
      <c r="W5" s="87">
        <f t="shared" ref="W5:W36" si="6">U5-S5</f>
        <v>0</v>
      </c>
      <c r="X5" s="13"/>
    </row>
    <row r="6" spans="1:24" x14ac:dyDescent="0.25">
      <c r="A6" s="7" t="s">
        <v>13</v>
      </c>
      <c r="B6" s="6">
        <v>0</v>
      </c>
      <c r="C6" s="6">
        <v>256</v>
      </c>
      <c r="D6" s="38">
        <f t="shared" si="0"/>
        <v>256</v>
      </c>
      <c r="E6" s="29">
        <f t="shared" si="2"/>
        <v>20.457883369330453</v>
      </c>
      <c r="F6" s="6">
        <v>1055</v>
      </c>
      <c r="G6" s="29">
        <f t="shared" si="3"/>
        <v>100.96999482669426</v>
      </c>
      <c r="H6" s="41">
        <f t="shared" si="1"/>
        <v>121.42787819602472</v>
      </c>
      <c r="I6" s="63">
        <v>125</v>
      </c>
      <c r="J6" s="9">
        <v>110</v>
      </c>
      <c r="K6" s="10">
        <v>110</v>
      </c>
      <c r="L6" s="25">
        <v>110</v>
      </c>
      <c r="M6" s="27">
        <v>110</v>
      </c>
      <c r="N6" s="76">
        <v>103.77595607285102</v>
      </c>
      <c r="O6" s="59">
        <v>110</v>
      </c>
      <c r="P6" s="91">
        <v>105</v>
      </c>
      <c r="Q6" s="100">
        <v>109</v>
      </c>
      <c r="R6" s="98">
        <v>115</v>
      </c>
      <c r="S6" s="103">
        <v>113</v>
      </c>
      <c r="T6" s="105">
        <f t="shared" si="4"/>
        <v>121.42787819602472</v>
      </c>
      <c r="U6" s="116">
        <v>112</v>
      </c>
      <c r="V6" s="68">
        <f t="shared" si="5"/>
        <v>-9.4278781960247215</v>
      </c>
      <c r="W6" s="87">
        <f t="shared" si="6"/>
        <v>-1</v>
      </c>
      <c r="X6" s="13"/>
    </row>
    <row r="7" spans="1:24" x14ac:dyDescent="0.25">
      <c r="A7" s="7" t="s">
        <v>14</v>
      </c>
      <c r="B7" s="6">
        <v>0</v>
      </c>
      <c r="C7" s="6">
        <v>91</v>
      </c>
      <c r="D7" s="38">
        <f t="shared" si="0"/>
        <v>91</v>
      </c>
      <c r="E7" s="29">
        <f t="shared" si="2"/>
        <v>7.2721382289416852</v>
      </c>
      <c r="F7" s="6">
        <v>229</v>
      </c>
      <c r="G7" s="29">
        <f t="shared" si="3"/>
        <v>21.916709777547855</v>
      </c>
      <c r="H7" s="41">
        <f t="shared" si="1"/>
        <v>29.18884800648954</v>
      </c>
      <c r="I7" s="63">
        <v>72</v>
      </c>
      <c r="J7" s="9">
        <v>60</v>
      </c>
      <c r="K7" s="10">
        <v>55</v>
      </c>
      <c r="L7" s="25">
        <v>55</v>
      </c>
      <c r="M7" s="27">
        <v>55</v>
      </c>
      <c r="N7" s="76">
        <v>44.485905417423922</v>
      </c>
      <c r="O7" s="59">
        <v>50</v>
      </c>
      <c r="P7" s="91">
        <v>48</v>
      </c>
      <c r="Q7" s="100">
        <v>45</v>
      </c>
      <c r="R7" s="98">
        <v>42</v>
      </c>
      <c r="S7" s="103">
        <v>42</v>
      </c>
      <c r="T7" s="105">
        <f t="shared" si="4"/>
        <v>29.18884800648954</v>
      </c>
      <c r="U7" s="116">
        <v>42</v>
      </c>
      <c r="V7" s="68">
        <f t="shared" si="5"/>
        <v>12.81115199351046</v>
      </c>
      <c r="W7" s="87">
        <f t="shared" si="6"/>
        <v>0</v>
      </c>
      <c r="X7" s="13"/>
    </row>
    <row r="8" spans="1:24" x14ac:dyDescent="0.25">
      <c r="A8" s="7" t="s">
        <v>15</v>
      </c>
      <c r="B8" s="6">
        <v>0</v>
      </c>
      <c r="C8" s="6">
        <v>310</v>
      </c>
      <c r="D8" s="38">
        <f t="shared" si="0"/>
        <v>310</v>
      </c>
      <c r="E8" s="29">
        <f t="shared" si="2"/>
        <v>24.7732181425486</v>
      </c>
      <c r="F8" s="6">
        <v>1040</v>
      </c>
      <c r="G8" s="29">
        <f t="shared" si="3"/>
        <v>99.534402483186767</v>
      </c>
      <c r="H8" s="41">
        <f t="shared" si="1"/>
        <v>124.30762062573537</v>
      </c>
      <c r="I8" s="63">
        <v>90</v>
      </c>
      <c r="J8" s="9">
        <v>100</v>
      </c>
      <c r="K8" s="10">
        <v>100</v>
      </c>
      <c r="L8" s="25">
        <v>100</v>
      </c>
      <c r="M8" s="27">
        <v>100</v>
      </c>
      <c r="N8" s="76">
        <v>101.27798615676114</v>
      </c>
      <c r="O8" s="59">
        <v>100</v>
      </c>
      <c r="P8" s="91">
        <v>102</v>
      </c>
      <c r="Q8" s="100">
        <v>105</v>
      </c>
      <c r="R8" s="98">
        <v>105</v>
      </c>
      <c r="S8" s="103">
        <v>111</v>
      </c>
      <c r="T8" s="105">
        <f t="shared" si="4"/>
        <v>124.30762062573537</v>
      </c>
      <c r="U8" s="116">
        <v>113</v>
      </c>
      <c r="V8" s="68">
        <f t="shared" si="5"/>
        <v>-11.307620625735368</v>
      </c>
      <c r="W8" s="87">
        <f t="shared" si="6"/>
        <v>2</v>
      </c>
      <c r="X8" s="13"/>
    </row>
    <row r="9" spans="1:24" x14ac:dyDescent="0.25">
      <c r="A9" s="92" t="s">
        <v>17</v>
      </c>
      <c r="B9" s="6">
        <v>0</v>
      </c>
      <c r="C9" s="6">
        <v>125</v>
      </c>
      <c r="D9" s="38">
        <f t="shared" si="0"/>
        <v>125</v>
      </c>
      <c r="E9" s="29">
        <f t="shared" si="2"/>
        <v>9.9892008639308862</v>
      </c>
      <c r="F9" s="6">
        <v>374</v>
      </c>
      <c r="G9" s="29">
        <f t="shared" si="3"/>
        <v>35.794102431453702</v>
      </c>
      <c r="H9" s="41">
        <f t="shared" si="1"/>
        <v>45.783303295384584</v>
      </c>
      <c r="I9" s="63">
        <v>47</v>
      </c>
      <c r="J9" s="9">
        <v>35</v>
      </c>
      <c r="K9" s="10">
        <v>37</v>
      </c>
      <c r="L9" s="25">
        <v>36</v>
      </c>
      <c r="M9" s="27">
        <v>38</v>
      </c>
      <c r="N9" s="76">
        <v>49.114496732531613</v>
      </c>
      <c r="O9" s="59">
        <v>40</v>
      </c>
      <c r="P9" s="91">
        <v>46</v>
      </c>
      <c r="Q9" s="100">
        <v>46</v>
      </c>
      <c r="R9" s="98">
        <v>46</v>
      </c>
      <c r="S9" s="103">
        <v>46</v>
      </c>
      <c r="T9" s="105">
        <f t="shared" si="4"/>
        <v>45.783303295384584</v>
      </c>
      <c r="U9" s="116">
        <v>44</v>
      </c>
      <c r="V9" s="68">
        <f t="shared" si="5"/>
        <v>-1.7833032953845844</v>
      </c>
      <c r="W9" s="87">
        <f t="shared" si="6"/>
        <v>-2</v>
      </c>
      <c r="X9" s="55"/>
    </row>
    <row r="10" spans="1:24" x14ac:dyDescent="0.25">
      <c r="A10" s="7" t="s">
        <v>18</v>
      </c>
      <c r="B10" s="6">
        <v>0</v>
      </c>
      <c r="C10" s="6">
        <v>34</v>
      </c>
      <c r="D10" s="38">
        <f t="shared" si="0"/>
        <v>34</v>
      </c>
      <c r="E10" s="29">
        <f t="shared" si="2"/>
        <v>2.7170626349892011</v>
      </c>
      <c r="F10" s="6">
        <v>44</v>
      </c>
      <c r="G10" s="29">
        <f t="shared" si="3"/>
        <v>4.2110708742886702</v>
      </c>
      <c r="H10" s="41">
        <f t="shared" si="1"/>
        <v>6.9281335092778713</v>
      </c>
      <c r="I10" s="63">
        <v>5</v>
      </c>
      <c r="J10" s="9">
        <v>5</v>
      </c>
      <c r="K10" s="10">
        <v>5</v>
      </c>
      <c r="L10" s="25">
        <v>5</v>
      </c>
      <c r="M10" s="27">
        <v>5</v>
      </c>
      <c r="N10" s="76">
        <v>4.4816519082788755</v>
      </c>
      <c r="O10" s="59">
        <v>4</v>
      </c>
      <c r="P10" s="91">
        <v>5</v>
      </c>
      <c r="Q10" s="100">
        <v>6</v>
      </c>
      <c r="R10" s="98">
        <v>6</v>
      </c>
      <c r="S10" s="103">
        <v>7</v>
      </c>
      <c r="T10" s="105">
        <f t="shared" si="4"/>
        <v>6.9281335092778713</v>
      </c>
      <c r="U10" s="116">
        <v>6</v>
      </c>
      <c r="V10" s="68">
        <f t="shared" si="5"/>
        <v>-0.9281335092778713</v>
      </c>
      <c r="W10" s="87">
        <f t="shared" si="6"/>
        <v>-1</v>
      </c>
      <c r="X10" s="13"/>
    </row>
    <row r="11" spans="1:24" x14ac:dyDescent="0.25">
      <c r="A11" s="7" t="s">
        <v>20</v>
      </c>
      <c r="B11" s="6">
        <v>0</v>
      </c>
      <c r="C11" s="6">
        <v>85</v>
      </c>
      <c r="D11" s="38">
        <f t="shared" si="0"/>
        <v>85</v>
      </c>
      <c r="E11" s="29">
        <f t="shared" si="2"/>
        <v>6.7926565874730027</v>
      </c>
      <c r="F11" s="6">
        <v>198</v>
      </c>
      <c r="G11" s="29">
        <f t="shared" si="3"/>
        <v>18.949818934299017</v>
      </c>
      <c r="H11" s="41">
        <f t="shared" si="1"/>
        <v>25.742475521772022</v>
      </c>
      <c r="I11" s="63">
        <v>36</v>
      </c>
      <c r="J11" s="9">
        <v>32</v>
      </c>
      <c r="K11" s="10">
        <v>32</v>
      </c>
      <c r="L11" s="25">
        <v>32</v>
      </c>
      <c r="M11" s="27">
        <v>32</v>
      </c>
      <c r="N11" s="76">
        <v>26.155214415529173</v>
      </c>
      <c r="O11" s="59">
        <v>30</v>
      </c>
      <c r="P11" s="91">
        <v>30</v>
      </c>
      <c r="Q11" s="100">
        <v>28</v>
      </c>
      <c r="R11" s="98">
        <v>31</v>
      </c>
      <c r="S11" s="103">
        <v>32</v>
      </c>
      <c r="T11" s="105">
        <f t="shared" si="4"/>
        <v>25.742475521772022</v>
      </c>
      <c r="U11" s="116">
        <v>30</v>
      </c>
      <c r="V11" s="68">
        <f t="shared" si="5"/>
        <v>4.2575244782279782</v>
      </c>
      <c r="W11" s="87">
        <f t="shared" si="6"/>
        <v>-2</v>
      </c>
      <c r="X11" s="13"/>
    </row>
    <row r="12" spans="1:24" x14ac:dyDescent="0.25">
      <c r="A12" s="7" t="s">
        <v>21</v>
      </c>
      <c r="B12" s="6">
        <v>0</v>
      </c>
      <c r="C12" s="6">
        <v>155</v>
      </c>
      <c r="D12" s="38">
        <f t="shared" si="0"/>
        <v>155</v>
      </c>
      <c r="E12" s="29">
        <f t="shared" si="2"/>
        <v>12.3866090712743</v>
      </c>
      <c r="F12" s="6">
        <v>420</v>
      </c>
      <c r="G12" s="29">
        <f t="shared" si="3"/>
        <v>40.196585618210044</v>
      </c>
      <c r="H12" s="41">
        <f t="shared" si="1"/>
        <v>52.583194689484344</v>
      </c>
      <c r="I12" s="63">
        <v>60</v>
      </c>
      <c r="J12" s="9">
        <v>70</v>
      </c>
      <c r="K12" s="10">
        <v>65</v>
      </c>
      <c r="L12" s="25">
        <v>63</v>
      </c>
      <c r="M12" s="27">
        <v>63</v>
      </c>
      <c r="N12" s="76">
        <v>66.67375584857507</v>
      </c>
      <c r="O12" s="59">
        <v>65</v>
      </c>
      <c r="P12" s="91">
        <v>70</v>
      </c>
      <c r="Q12" s="100">
        <v>72</v>
      </c>
      <c r="R12" s="98">
        <v>72</v>
      </c>
      <c r="S12" s="103">
        <v>72</v>
      </c>
      <c r="T12" s="105">
        <f t="shared" si="4"/>
        <v>52.583194689484344</v>
      </c>
      <c r="U12" s="116">
        <v>70</v>
      </c>
      <c r="V12" s="68">
        <f t="shared" si="5"/>
        <v>17.416805310515656</v>
      </c>
      <c r="W12" s="87">
        <f t="shared" si="6"/>
        <v>-2</v>
      </c>
      <c r="X12" s="13"/>
    </row>
    <row r="13" spans="1:24" x14ac:dyDescent="0.25">
      <c r="A13" s="92" t="s">
        <v>22</v>
      </c>
      <c r="B13" s="6">
        <v>0</v>
      </c>
      <c r="C13" s="6">
        <v>241</v>
      </c>
      <c r="D13" s="38">
        <f t="shared" si="0"/>
        <v>241</v>
      </c>
      <c r="E13" s="29">
        <f t="shared" si="2"/>
        <v>19.259179265658748</v>
      </c>
      <c r="F13" s="6">
        <v>1119</v>
      </c>
      <c r="G13" s="29">
        <f t="shared" si="3"/>
        <v>107.0951888256596</v>
      </c>
      <c r="H13" s="41">
        <f t="shared" si="1"/>
        <v>126.35436809131835</v>
      </c>
      <c r="I13" s="63">
        <v>75</v>
      </c>
      <c r="J13" s="9">
        <v>75</v>
      </c>
      <c r="K13" s="10">
        <v>80</v>
      </c>
      <c r="L13" s="25">
        <v>80</v>
      </c>
      <c r="M13" s="27">
        <v>78</v>
      </c>
      <c r="N13" s="76">
        <v>86.069757549978732</v>
      </c>
      <c r="O13" s="59">
        <v>80</v>
      </c>
      <c r="P13" s="91">
        <v>82</v>
      </c>
      <c r="Q13" s="100">
        <v>81</v>
      </c>
      <c r="R13" s="98">
        <v>87</v>
      </c>
      <c r="S13" s="103">
        <v>89</v>
      </c>
      <c r="T13" s="105">
        <f t="shared" si="4"/>
        <v>126.35436809131835</v>
      </c>
      <c r="U13" s="116">
        <v>91</v>
      </c>
      <c r="V13" s="68">
        <f t="shared" si="5"/>
        <v>-35.354368091318349</v>
      </c>
      <c r="W13" s="87">
        <f t="shared" si="6"/>
        <v>2</v>
      </c>
      <c r="X13" s="13"/>
    </row>
    <row r="14" spans="1:24" x14ac:dyDescent="0.25">
      <c r="A14" s="93" t="s">
        <v>23</v>
      </c>
      <c r="B14" s="6">
        <v>0</v>
      </c>
      <c r="C14" s="6">
        <v>0</v>
      </c>
      <c r="D14" s="38">
        <f t="shared" si="0"/>
        <v>0</v>
      </c>
      <c r="E14" s="29">
        <f t="shared" si="2"/>
        <v>0</v>
      </c>
      <c r="F14" s="6">
        <v>7</v>
      </c>
      <c r="G14" s="29">
        <f t="shared" si="3"/>
        <v>0.66994309363683391</v>
      </c>
      <c r="H14" s="41">
        <f t="shared" si="1"/>
        <v>0.66994309363683391</v>
      </c>
      <c r="I14" s="63">
        <v>0</v>
      </c>
      <c r="J14" s="14">
        <v>0</v>
      </c>
      <c r="K14" s="10">
        <v>0</v>
      </c>
      <c r="L14" s="25">
        <v>0</v>
      </c>
      <c r="M14" s="27">
        <v>0</v>
      </c>
      <c r="N14" s="76">
        <v>0</v>
      </c>
      <c r="O14" s="59">
        <v>0</v>
      </c>
      <c r="P14" s="91">
        <v>0</v>
      </c>
      <c r="Q14" s="100">
        <v>0</v>
      </c>
      <c r="R14" s="98">
        <v>0</v>
      </c>
      <c r="S14" s="103">
        <v>0</v>
      </c>
      <c r="T14" s="105">
        <f t="shared" si="4"/>
        <v>0.66994309363683391</v>
      </c>
      <c r="U14" s="116">
        <v>0</v>
      </c>
      <c r="V14" s="68">
        <f t="shared" si="5"/>
        <v>-0.66994309363683391</v>
      </c>
      <c r="W14" s="87">
        <f t="shared" si="6"/>
        <v>0</v>
      </c>
      <c r="X14" s="13"/>
    </row>
    <row r="15" spans="1:24" x14ac:dyDescent="0.25">
      <c r="A15" s="92" t="s">
        <v>24</v>
      </c>
      <c r="B15" s="6">
        <v>0</v>
      </c>
      <c r="C15" s="6">
        <v>0</v>
      </c>
      <c r="D15" s="38">
        <f t="shared" si="0"/>
        <v>0</v>
      </c>
      <c r="E15" s="29">
        <f t="shared" si="2"/>
        <v>0</v>
      </c>
      <c r="F15" s="6">
        <v>0</v>
      </c>
      <c r="G15" s="29">
        <f t="shared" si="3"/>
        <v>0</v>
      </c>
      <c r="H15" s="41">
        <f t="shared" si="1"/>
        <v>0</v>
      </c>
      <c r="I15" s="63">
        <v>10</v>
      </c>
      <c r="J15" s="9">
        <v>9</v>
      </c>
      <c r="K15" s="10">
        <v>9</v>
      </c>
      <c r="L15" s="25">
        <v>9</v>
      </c>
      <c r="M15" s="27">
        <v>9</v>
      </c>
      <c r="N15" s="76">
        <v>7.4204400448551873</v>
      </c>
      <c r="O15" s="59">
        <v>10</v>
      </c>
      <c r="P15" s="91">
        <v>8</v>
      </c>
      <c r="Q15" s="100">
        <v>8</v>
      </c>
      <c r="R15" s="98">
        <v>8</v>
      </c>
      <c r="S15" s="103">
        <v>8</v>
      </c>
      <c r="T15" s="105">
        <f t="shared" si="4"/>
        <v>0</v>
      </c>
      <c r="U15" s="116">
        <v>8</v>
      </c>
      <c r="V15" s="68">
        <f t="shared" si="5"/>
        <v>8</v>
      </c>
      <c r="W15" s="87">
        <f t="shared" si="6"/>
        <v>0</v>
      </c>
      <c r="X15" s="13"/>
    </row>
    <row r="16" spans="1:24" x14ac:dyDescent="0.25">
      <c r="A16" s="93" t="s">
        <v>26</v>
      </c>
      <c r="B16" s="6">
        <v>0</v>
      </c>
      <c r="C16" s="6">
        <v>2</v>
      </c>
      <c r="D16" s="38">
        <f t="shared" si="0"/>
        <v>2</v>
      </c>
      <c r="E16" s="29">
        <f t="shared" si="2"/>
        <v>0.15982721382289417</v>
      </c>
      <c r="F16" s="6">
        <v>1</v>
      </c>
      <c r="G16" s="29">
        <f t="shared" si="3"/>
        <v>9.5706156233833425E-2</v>
      </c>
      <c r="H16" s="41">
        <f t="shared" si="1"/>
        <v>0.2555333700567276</v>
      </c>
      <c r="I16" s="63">
        <v>0</v>
      </c>
      <c r="J16" s="14">
        <v>0</v>
      </c>
      <c r="K16" s="10">
        <v>0</v>
      </c>
      <c r="L16" s="25">
        <v>0</v>
      </c>
      <c r="M16" s="27">
        <v>0</v>
      </c>
      <c r="N16" s="76">
        <v>0</v>
      </c>
      <c r="O16" s="59">
        <v>0</v>
      </c>
      <c r="P16" s="91">
        <v>0</v>
      </c>
      <c r="Q16" s="100">
        <v>0</v>
      </c>
      <c r="R16" s="98">
        <v>0</v>
      </c>
      <c r="S16" s="103">
        <v>0</v>
      </c>
      <c r="T16" s="105">
        <f t="shared" si="4"/>
        <v>0.2555333700567276</v>
      </c>
      <c r="U16" s="116">
        <v>0</v>
      </c>
      <c r="V16" s="68">
        <f t="shared" si="5"/>
        <v>-0.2555333700567276</v>
      </c>
      <c r="W16" s="87">
        <f t="shared" si="6"/>
        <v>0</v>
      </c>
      <c r="X16" s="13"/>
    </row>
    <row r="17" spans="1:24" x14ac:dyDescent="0.25">
      <c r="A17" s="94" t="s">
        <v>27</v>
      </c>
      <c r="B17" s="6">
        <v>0</v>
      </c>
      <c r="C17" s="6">
        <v>0</v>
      </c>
      <c r="D17" s="38">
        <f t="shared" si="0"/>
        <v>0</v>
      </c>
      <c r="E17" s="29">
        <f t="shared" si="2"/>
        <v>0</v>
      </c>
      <c r="F17" s="6">
        <v>0</v>
      </c>
      <c r="G17" s="29">
        <f t="shared" si="3"/>
        <v>0</v>
      </c>
      <c r="H17" s="41">
        <f t="shared" si="1"/>
        <v>0</v>
      </c>
      <c r="I17" s="64">
        <v>0</v>
      </c>
      <c r="J17" s="18">
        <v>0</v>
      </c>
      <c r="K17" s="10">
        <v>0</v>
      </c>
      <c r="L17" s="25">
        <v>0</v>
      </c>
      <c r="M17" s="27">
        <v>0</v>
      </c>
      <c r="N17" s="76">
        <v>0</v>
      </c>
      <c r="O17" s="59">
        <v>0</v>
      </c>
      <c r="P17" s="91">
        <v>0</v>
      </c>
      <c r="Q17" s="100">
        <v>0</v>
      </c>
      <c r="R17" s="98">
        <v>0</v>
      </c>
      <c r="S17" s="103">
        <v>0</v>
      </c>
      <c r="T17" s="105">
        <f t="shared" si="4"/>
        <v>0</v>
      </c>
      <c r="U17" s="116">
        <v>0</v>
      </c>
      <c r="V17" s="68">
        <f t="shared" si="5"/>
        <v>0</v>
      </c>
      <c r="W17" s="87">
        <f t="shared" si="6"/>
        <v>0</v>
      </c>
      <c r="X17" s="13"/>
    </row>
    <row r="18" spans="1:24" x14ac:dyDescent="0.25">
      <c r="A18" s="93" t="s">
        <v>28</v>
      </c>
      <c r="B18" s="6">
        <v>0</v>
      </c>
      <c r="C18" s="6">
        <v>0</v>
      </c>
      <c r="D18" s="38">
        <f t="shared" si="0"/>
        <v>0</v>
      </c>
      <c r="E18" s="29">
        <f t="shared" si="2"/>
        <v>0</v>
      </c>
      <c r="F18" s="6">
        <v>0</v>
      </c>
      <c r="G18" s="29">
        <f t="shared" si="3"/>
        <v>0</v>
      </c>
      <c r="H18" s="41">
        <f t="shared" si="1"/>
        <v>0</v>
      </c>
      <c r="I18" s="63">
        <v>0</v>
      </c>
      <c r="J18" s="14">
        <v>0</v>
      </c>
      <c r="K18" s="10">
        <v>0</v>
      </c>
      <c r="L18" s="25">
        <v>0</v>
      </c>
      <c r="M18" s="27">
        <v>0</v>
      </c>
      <c r="N18" s="76">
        <v>0.22040911024322341</v>
      </c>
      <c r="O18" s="59">
        <v>0.22040911024322341</v>
      </c>
      <c r="P18" s="91">
        <v>0</v>
      </c>
      <c r="Q18" s="100">
        <v>0</v>
      </c>
      <c r="R18" s="98">
        <v>0</v>
      </c>
      <c r="S18" s="103">
        <v>0</v>
      </c>
      <c r="T18" s="105">
        <f t="shared" si="4"/>
        <v>0</v>
      </c>
      <c r="U18" s="116">
        <v>0</v>
      </c>
      <c r="V18" s="68">
        <f t="shared" si="5"/>
        <v>0</v>
      </c>
      <c r="W18" s="87">
        <f t="shared" si="6"/>
        <v>0</v>
      </c>
      <c r="X18" s="13"/>
    </row>
    <row r="19" spans="1:24" x14ac:dyDescent="0.25">
      <c r="A19" s="92" t="s">
        <v>29</v>
      </c>
      <c r="B19" s="6">
        <v>0</v>
      </c>
      <c r="C19" s="6">
        <v>22</v>
      </c>
      <c r="D19" s="38">
        <f t="shared" si="0"/>
        <v>22</v>
      </c>
      <c r="E19" s="29">
        <f t="shared" si="2"/>
        <v>1.758099352051836</v>
      </c>
      <c r="F19" s="6">
        <v>49</v>
      </c>
      <c r="G19" s="29">
        <f t="shared" si="3"/>
        <v>4.6896016554578379</v>
      </c>
      <c r="H19" s="41">
        <f t="shared" si="1"/>
        <v>6.4477010075096741</v>
      </c>
      <c r="I19" s="63">
        <v>8</v>
      </c>
      <c r="J19" s="9">
        <v>7</v>
      </c>
      <c r="K19" s="10">
        <v>7</v>
      </c>
      <c r="L19" s="25">
        <v>7</v>
      </c>
      <c r="M19" s="27">
        <v>7</v>
      </c>
      <c r="N19" s="76">
        <v>6.612273307296701</v>
      </c>
      <c r="O19" s="59">
        <v>8</v>
      </c>
      <c r="P19" s="91">
        <v>8</v>
      </c>
      <c r="Q19" s="100">
        <v>9</v>
      </c>
      <c r="R19" s="98">
        <v>8</v>
      </c>
      <c r="S19" s="103">
        <v>7</v>
      </c>
      <c r="T19" s="105">
        <f t="shared" si="4"/>
        <v>6.4477010075096741</v>
      </c>
      <c r="U19" s="116">
        <v>6</v>
      </c>
      <c r="V19" s="68">
        <f t="shared" si="5"/>
        <v>-0.44770100750967412</v>
      </c>
      <c r="W19" s="87">
        <f t="shared" si="6"/>
        <v>-1</v>
      </c>
      <c r="X19" s="13"/>
    </row>
    <row r="20" spans="1:24" x14ac:dyDescent="0.25">
      <c r="A20" s="92" t="s">
        <v>30</v>
      </c>
      <c r="B20" s="6">
        <v>0</v>
      </c>
      <c r="C20" s="6">
        <v>0</v>
      </c>
      <c r="D20" s="38">
        <f t="shared" si="0"/>
        <v>0</v>
      </c>
      <c r="E20" s="29">
        <f t="shared" si="2"/>
        <v>0</v>
      </c>
      <c r="F20" s="6">
        <v>0</v>
      </c>
      <c r="G20" s="29">
        <f t="shared" si="3"/>
        <v>0</v>
      </c>
      <c r="H20" s="41">
        <f t="shared" si="1"/>
        <v>0</v>
      </c>
      <c r="I20" s="63">
        <v>8</v>
      </c>
      <c r="J20" s="9">
        <v>7</v>
      </c>
      <c r="K20" s="10">
        <v>7</v>
      </c>
      <c r="L20" s="25">
        <v>7</v>
      </c>
      <c r="M20" s="27">
        <v>7</v>
      </c>
      <c r="N20" s="76">
        <v>7.2735006380263716</v>
      </c>
      <c r="O20" s="59">
        <v>7.2735006380263716</v>
      </c>
      <c r="P20" s="91">
        <v>6</v>
      </c>
      <c r="Q20" s="100">
        <v>6</v>
      </c>
      <c r="R20" s="98">
        <v>7</v>
      </c>
      <c r="S20" s="103">
        <v>7</v>
      </c>
      <c r="T20" s="105">
        <f t="shared" si="4"/>
        <v>0</v>
      </c>
      <c r="U20" s="116">
        <v>7</v>
      </c>
      <c r="V20" s="68">
        <f t="shared" si="5"/>
        <v>7</v>
      </c>
      <c r="W20" s="87">
        <f t="shared" si="6"/>
        <v>0</v>
      </c>
      <c r="X20" s="13"/>
    </row>
    <row r="21" spans="1:24" x14ac:dyDescent="0.25">
      <c r="A21" s="93" t="s">
        <v>32</v>
      </c>
      <c r="B21" s="6">
        <v>0</v>
      </c>
      <c r="C21" s="6">
        <v>2</v>
      </c>
      <c r="D21" s="38">
        <f t="shared" si="0"/>
        <v>2</v>
      </c>
      <c r="E21" s="29">
        <f t="shared" si="2"/>
        <v>0.15982721382289417</v>
      </c>
      <c r="F21" s="6">
        <v>3</v>
      </c>
      <c r="G21" s="29">
        <f t="shared" si="3"/>
        <v>0.28711846870150026</v>
      </c>
      <c r="H21" s="41">
        <f t="shared" si="1"/>
        <v>0.44694568252439443</v>
      </c>
      <c r="I21" s="63">
        <v>0</v>
      </c>
      <c r="J21" s="14">
        <v>0</v>
      </c>
      <c r="K21" s="10">
        <v>0</v>
      </c>
      <c r="L21" s="25">
        <v>0</v>
      </c>
      <c r="M21" s="27">
        <v>0</v>
      </c>
      <c r="N21" s="76">
        <v>0.14693940682881559</v>
      </c>
      <c r="O21" s="59">
        <v>0.14693940682881559</v>
      </c>
      <c r="P21" s="91">
        <v>0</v>
      </c>
      <c r="Q21" s="100">
        <v>0</v>
      </c>
      <c r="R21" s="98">
        <v>0</v>
      </c>
      <c r="S21" s="103">
        <v>0</v>
      </c>
      <c r="T21" s="105">
        <f t="shared" si="4"/>
        <v>0.44694568252439443</v>
      </c>
      <c r="U21" s="116">
        <v>0</v>
      </c>
      <c r="V21" s="68">
        <f t="shared" si="5"/>
        <v>-0.44694568252439443</v>
      </c>
      <c r="W21" s="87">
        <f t="shared" si="6"/>
        <v>0</v>
      </c>
      <c r="X21" s="13"/>
    </row>
    <row r="22" spans="1:24" x14ac:dyDescent="0.25">
      <c r="A22" s="92" t="s">
        <v>33</v>
      </c>
      <c r="B22" s="6">
        <v>0</v>
      </c>
      <c r="C22" s="6">
        <v>0</v>
      </c>
      <c r="D22" s="38">
        <f t="shared" si="0"/>
        <v>0</v>
      </c>
      <c r="E22" s="29">
        <f t="shared" si="2"/>
        <v>0</v>
      </c>
      <c r="F22" s="6">
        <v>0</v>
      </c>
      <c r="G22" s="29">
        <f t="shared" si="3"/>
        <v>0</v>
      </c>
      <c r="H22" s="41">
        <f t="shared" si="1"/>
        <v>0</v>
      </c>
      <c r="I22" s="63">
        <v>10</v>
      </c>
      <c r="J22" s="9">
        <v>9</v>
      </c>
      <c r="K22" s="10">
        <v>9</v>
      </c>
      <c r="L22" s="25">
        <v>9</v>
      </c>
      <c r="M22" s="27">
        <v>9</v>
      </c>
      <c r="N22" s="76">
        <v>8.7428947063145284</v>
      </c>
      <c r="O22" s="59">
        <v>10</v>
      </c>
      <c r="P22" s="91">
        <v>8</v>
      </c>
      <c r="Q22" s="100">
        <v>9</v>
      </c>
      <c r="R22" s="98">
        <v>9</v>
      </c>
      <c r="S22" s="103">
        <v>9</v>
      </c>
      <c r="T22" s="105">
        <f t="shared" si="4"/>
        <v>0</v>
      </c>
      <c r="U22" s="116">
        <v>9</v>
      </c>
      <c r="V22" s="68">
        <f t="shared" si="5"/>
        <v>9</v>
      </c>
      <c r="W22" s="87">
        <f t="shared" si="6"/>
        <v>0</v>
      </c>
      <c r="X22" s="13"/>
    </row>
    <row r="23" spans="1:24" x14ac:dyDescent="0.25">
      <c r="A23" s="7" t="s">
        <v>35</v>
      </c>
      <c r="B23" s="6">
        <v>0</v>
      </c>
      <c r="C23" s="6">
        <v>165</v>
      </c>
      <c r="D23" s="38">
        <f t="shared" si="0"/>
        <v>165</v>
      </c>
      <c r="E23" s="29">
        <f t="shared" si="2"/>
        <v>13.18574514038877</v>
      </c>
      <c r="F23" s="6">
        <v>489</v>
      </c>
      <c r="G23" s="29">
        <f t="shared" si="3"/>
        <v>46.800310398344543</v>
      </c>
      <c r="H23" s="41">
        <f t="shared" si="1"/>
        <v>59.986055538733311</v>
      </c>
      <c r="I23" s="63">
        <v>105</v>
      </c>
      <c r="J23" s="9">
        <v>105</v>
      </c>
      <c r="K23" s="10">
        <v>105</v>
      </c>
      <c r="L23" s="25">
        <v>107</v>
      </c>
      <c r="M23" s="27">
        <v>107</v>
      </c>
      <c r="N23" s="76">
        <v>106.38413054406249</v>
      </c>
      <c r="O23" s="59">
        <v>102</v>
      </c>
      <c r="P23" s="91">
        <v>100</v>
      </c>
      <c r="Q23" s="100">
        <v>100</v>
      </c>
      <c r="R23" s="98">
        <v>94</v>
      </c>
      <c r="S23" s="103">
        <v>89</v>
      </c>
      <c r="T23" s="105">
        <f t="shared" si="4"/>
        <v>59.986055538733311</v>
      </c>
      <c r="U23" s="116">
        <v>84</v>
      </c>
      <c r="V23" s="68">
        <f t="shared" si="5"/>
        <v>24.013944461266689</v>
      </c>
      <c r="W23" s="87">
        <f t="shared" si="6"/>
        <v>-5</v>
      </c>
      <c r="X23" s="13"/>
    </row>
    <row r="24" spans="1:24" x14ac:dyDescent="0.25">
      <c r="A24" s="92" t="s">
        <v>36</v>
      </c>
      <c r="B24" s="6">
        <v>0</v>
      </c>
      <c r="C24" s="6">
        <v>68</v>
      </c>
      <c r="D24" s="38">
        <f t="shared" si="0"/>
        <v>68</v>
      </c>
      <c r="E24" s="29">
        <f t="shared" si="2"/>
        <v>5.4341252699784022</v>
      </c>
      <c r="F24" s="6">
        <v>319</v>
      </c>
      <c r="G24" s="29">
        <f t="shared" si="3"/>
        <v>30.530263838592862</v>
      </c>
      <c r="H24" s="41">
        <f t="shared" si="1"/>
        <v>35.964389108571268</v>
      </c>
      <c r="I24" s="63">
        <v>40</v>
      </c>
      <c r="J24" s="9">
        <v>33</v>
      </c>
      <c r="K24" s="10">
        <v>35</v>
      </c>
      <c r="L24" s="25">
        <v>35</v>
      </c>
      <c r="M24" s="27">
        <v>35</v>
      </c>
      <c r="N24" s="76">
        <v>35.559336452573369</v>
      </c>
      <c r="O24" s="59">
        <v>35</v>
      </c>
      <c r="P24" s="91">
        <v>37</v>
      </c>
      <c r="Q24" s="100">
        <v>35</v>
      </c>
      <c r="R24" s="98">
        <v>30</v>
      </c>
      <c r="S24" s="103">
        <v>33</v>
      </c>
      <c r="T24" s="105">
        <f t="shared" si="4"/>
        <v>35.964389108571268</v>
      </c>
      <c r="U24" s="116">
        <v>34</v>
      </c>
      <c r="V24" s="68">
        <f t="shared" si="5"/>
        <v>-1.9643891085712681</v>
      </c>
      <c r="W24" s="87">
        <f t="shared" si="6"/>
        <v>1</v>
      </c>
      <c r="X24" s="13"/>
    </row>
    <row r="25" spans="1:24" x14ac:dyDescent="0.25">
      <c r="A25" s="7" t="s">
        <v>37</v>
      </c>
      <c r="B25" s="6">
        <v>0</v>
      </c>
      <c r="C25" s="6">
        <v>54</v>
      </c>
      <c r="D25" s="38">
        <f t="shared" si="0"/>
        <v>54</v>
      </c>
      <c r="E25" s="29">
        <f t="shared" si="2"/>
        <v>4.315334773218142</v>
      </c>
      <c r="F25" s="6">
        <v>253</v>
      </c>
      <c r="G25" s="29">
        <f t="shared" si="3"/>
        <v>24.213657527159857</v>
      </c>
      <c r="H25" s="41">
        <f t="shared" si="1"/>
        <v>28.528992300378</v>
      </c>
      <c r="I25" s="63">
        <v>7</v>
      </c>
      <c r="J25" s="9">
        <v>8</v>
      </c>
      <c r="K25" s="10">
        <v>8</v>
      </c>
      <c r="L25" s="25">
        <v>8</v>
      </c>
      <c r="M25" s="27">
        <v>8</v>
      </c>
      <c r="N25" s="76">
        <v>8.3388113375352848</v>
      </c>
      <c r="O25" s="59">
        <v>8.3388113375352848</v>
      </c>
      <c r="P25" s="91">
        <v>7</v>
      </c>
      <c r="Q25" s="100">
        <v>7</v>
      </c>
      <c r="R25" s="98">
        <v>7</v>
      </c>
      <c r="S25" s="103">
        <v>7</v>
      </c>
      <c r="T25" s="105">
        <f t="shared" si="4"/>
        <v>28.528992300378</v>
      </c>
      <c r="U25" s="116">
        <v>7</v>
      </c>
      <c r="V25" s="68">
        <f t="shared" si="5"/>
        <v>-21.528992300378</v>
      </c>
      <c r="W25" s="87">
        <f t="shared" si="6"/>
        <v>0</v>
      </c>
      <c r="X25" s="13"/>
    </row>
    <row r="26" spans="1:24" x14ac:dyDescent="0.25">
      <c r="A26" s="92" t="s">
        <v>38</v>
      </c>
      <c r="B26" s="6">
        <v>0</v>
      </c>
      <c r="C26" s="6">
        <v>124</v>
      </c>
      <c r="D26" s="38">
        <f t="shared" si="0"/>
        <v>124</v>
      </c>
      <c r="E26" s="29">
        <f t="shared" si="2"/>
        <v>9.9092872570194395</v>
      </c>
      <c r="F26" s="6">
        <v>422</v>
      </c>
      <c r="G26" s="29">
        <f t="shared" si="3"/>
        <v>40.387997930677706</v>
      </c>
      <c r="H26" s="41">
        <f t="shared" si="1"/>
        <v>50.297285187697142</v>
      </c>
      <c r="I26" s="63">
        <v>46</v>
      </c>
      <c r="J26" s="9">
        <v>50</v>
      </c>
      <c r="K26" s="10">
        <v>50</v>
      </c>
      <c r="L26" s="25">
        <v>50</v>
      </c>
      <c r="M26" s="27">
        <v>50</v>
      </c>
      <c r="N26" s="76">
        <v>46.836935926684973</v>
      </c>
      <c r="O26" s="59">
        <v>48</v>
      </c>
      <c r="P26" s="91">
        <v>46</v>
      </c>
      <c r="Q26" s="100">
        <v>43</v>
      </c>
      <c r="R26" s="98">
        <v>46</v>
      </c>
      <c r="S26" s="103">
        <v>48</v>
      </c>
      <c r="T26" s="105">
        <f t="shared" si="4"/>
        <v>50.297285187697142</v>
      </c>
      <c r="U26" s="116">
        <v>44</v>
      </c>
      <c r="V26" s="68">
        <f t="shared" si="5"/>
        <v>-6.2972851876971419</v>
      </c>
      <c r="W26" s="87">
        <f t="shared" si="6"/>
        <v>-4</v>
      </c>
      <c r="X26" s="13"/>
    </row>
    <row r="27" spans="1:24" x14ac:dyDescent="0.25">
      <c r="A27" s="92" t="s">
        <v>40</v>
      </c>
      <c r="B27" s="6">
        <v>0</v>
      </c>
      <c r="C27" s="6">
        <v>79</v>
      </c>
      <c r="D27" s="38">
        <f t="shared" si="0"/>
        <v>79</v>
      </c>
      <c r="E27" s="29">
        <f t="shared" si="2"/>
        <v>6.3131749460043194</v>
      </c>
      <c r="F27" s="6">
        <v>204</v>
      </c>
      <c r="G27" s="29">
        <f t="shared" si="3"/>
        <v>19.524055871702021</v>
      </c>
      <c r="H27" s="41">
        <f t="shared" si="1"/>
        <v>25.837230817706342</v>
      </c>
      <c r="I27" s="63">
        <v>35</v>
      </c>
      <c r="J27" s="9">
        <v>30</v>
      </c>
      <c r="K27" s="10">
        <v>31</v>
      </c>
      <c r="L27" s="25">
        <v>32</v>
      </c>
      <c r="M27" s="27">
        <v>32</v>
      </c>
      <c r="N27" s="76">
        <v>34.016472680870805</v>
      </c>
      <c r="O27" s="59">
        <v>33</v>
      </c>
      <c r="P27" s="91">
        <v>31</v>
      </c>
      <c r="Q27" s="100">
        <v>33</v>
      </c>
      <c r="R27" s="98">
        <v>31</v>
      </c>
      <c r="S27" s="103">
        <v>29</v>
      </c>
      <c r="T27" s="105">
        <f t="shared" si="4"/>
        <v>25.837230817706342</v>
      </c>
      <c r="U27" s="116">
        <v>27</v>
      </c>
      <c r="V27" s="68">
        <f t="shared" si="5"/>
        <v>1.1627691822936583</v>
      </c>
      <c r="W27" s="87">
        <f t="shared" si="6"/>
        <v>-2</v>
      </c>
      <c r="X27" s="13"/>
    </row>
    <row r="28" spans="1:24" x14ac:dyDescent="0.25">
      <c r="A28" s="93" t="s">
        <v>41</v>
      </c>
      <c r="B28" s="6">
        <v>0</v>
      </c>
      <c r="C28" s="6">
        <v>0</v>
      </c>
      <c r="D28" s="38">
        <f t="shared" si="0"/>
        <v>0</v>
      </c>
      <c r="E28" s="29">
        <f t="shared" si="2"/>
        <v>0</v>
      </c>
      <c r="F28" s="6">
        <v>0</v>
      </c>
      <c r="G28" s="29">
        <f t="shared" si="3"/>
        <v>0</v>
      </c>
      <c r="H28" s="41">
        <f t="shared" si="1"/>
        <v>0</v>
      </c>
      <c r="I28" s="63">
        <v>0</v>
      </c>
      <c r="J28" s="14">
        <v>0</v>
      </c>
      <c r="K28" s="10">
        <v>0</v>
      </c>
      <c r="L28" s="25">
        <v>0</v>
      </c>
      <c r="M28" s="27">
        <v>0</v>
      </c>
      <c r="N28" s="76">
        <v>0</v>
      </c>
      <c r="O28" s="59">
        <v>0</v>
      </c>
      <c r="P28" s="91">
        <v>0</v>
      </c>
      <c r="Q28" s="100">
        <v>0</v>
      </c>
      <c r="R28" s="98">
        <v>0</v>
      </c>
      <c r="S28" s="103">
        <v>0</v>
      </c>
      <c r="T28" s="105">
        <f t="shared" si="4"/>
        <v>0</v>
      </c>
      <c r="U28" s="116">
        <v>0</v>
      </c>
      <c r="V28" s="68">
        <f t="shared" si="5"/>
        <v>0</v>
      </c>
      <c r="W28" s="87">
        <f t="shared" si="6"/>
        <v>0</v>
      </c>
      <c r="X28" s="13"/>
    </row>
    <row r="29" spans="1:24" x14ac:dyDescent="0.25">
      <c r="A29" s="7" t="s">
        <v>42</v>
      </c>
      <c r="B29" s="6">
        <v>0</v>
      </c>
      <c r="C29" s="6">
        <v>95</v>
      </c>
      <c r="D29" s="38">
        <f t="shared" si="0"/>
        <v>95</v>
      </c>
      <c r="E29" s="29">
        <f t="shared" si="2"/>
        <v>7.5917926565874732</v>
      </c>
      <c r="F29" s="6">
        <v>259</v>
      </c>
      <c r="G29" s="29">
        <f t="shared" si="3"/>
        <v>24.787894464562857</v>
      </c>
      <c r="H29" s="41">
        <f t="shared" si="1"/>
        <v>32.379687121150333</v>
      </c>
      <c r="I29" s="63">
        <v>65</v>
      </c>
      <c r="J29" s="9">
        <v>55</v>
      </c>
      <c r="K29" s="10">
        <v>55</v>
      </c>
      <c r="L29" s="25">
        <v>55</v>
      </c>
      <c r="M29" s="27">
        <v>55</v>
      </c>
      <c r="N29" s="76">
        <v>60.832914427129651</v>
      </c>
      <c r="O29" s="59">
        <v>58</v>
      </c>
      <c r="P29" s="91">
        <v>60</v>
      </c>
      <c r="Q29" s="100">
        <v>58</v>
      </c>
      <c r="R29" s="98">
        <v>56</v>
      </c>
      <c r="S29" s="103">
        <v>52</v>
      </c>
      <c r="T29" s="105">
        <f t="shared" si="4"/>
        <v>32.379687121150333</v>
      </c>
      <c r="U29" s="116">
        <v>46</v>
      </c>
      <c r="V29" s="68">
        <f t="shared" si="5"/>
        <v>13.620312878849667</v>
      </c>
      <c r="W29" s="87">
        <f t="shared" si="6"/>
        <v>-6</v>
      </c>
      <c r="X29" s="13"/>
    </row>
    <row r="30" spans="1:24" x14ac:dyDescent="0.25">
      <c r="A30" s="93" t="s">
        <v>43</v>
      </c>
      <c r="B30" s="6">
        <v>0</v>
      </c>
      <c r="C30" s="6">
        <v>0</v>
      </c>
      <c r="D30" s="38">
        <f t="shared" si="0"/>
        <v>0</v>
      </c>
      <c r="E30" s="29">
        <f t="shared" si="2"/>
        <v>0</v>
      </c>
      <c r="F30" s="6">
        <v>0</v>
      </c>
      <c r="G30" s="29">
        <f t="shared" si="3"/>
        <v>0</v>
      </c>
      <c r="H30" s="41">
        <f t="shared" si="1"/>
        <v>0</v>
      </c>
      <c r="I30" s="63">
        <v>0</v>
      </c>
      <c r="J30" s="14">
        <v>0</v>
      </c>
      <c r="K30" s="10">
        <v>0</v>
      </c>
      <c r="L30" s="25">
        <v>0</v>
      </c>
      <c r="M30" s="27">
        <v>0</v>
      </c>
      <c r="N30" s="76">
        <v>0</v>
      </c>
      <c r="O30" s="59">
        <v>0</v>
      </c>
      <c r="P30" s="91">
        <v>0</v>
      </c>
      <c r="Q30" s="100">
        <v>0</v>
      </c>
      <c r="R30" s="98">
        <v>0</v>
      </c>
      <c r="S30" s="103">
        <v>0</v>
      </c>
      <c r="T30" s="105">
        <f t="shared" si="4"/>
        <v>0</v>
      </c>
      <c r="U30" s="116">
        <v>0</v>
      </c>
      <c r="V30" s="68">
        <f t="shared" si="5"/>
        <v>0</v>
      </c>
      <c r="W30" s="87">
        <f t="shared" si="6"/>
        <v>0</v>
      </c>
      <c r="X30" s="13"/>
    </row>
    <row r="31" spans="1:24" x14ac:dyDescent="0.25">
      <c r="A31" s="93" t="s">
        <v>44</v>
      </c>
      <c r="B31" s="6">
        <v>0</v>
      </c>
      <c r="C31" s="6">
        <v>1</v>
      </c>
      <c r="D31" s="38">
        <f t="shared" si="0"/>
        <v>1</v>
      </c>
      <c r="E31" s="29">
        <f t="shared" si="2"/>
        <v>7.9913606911447083E-2</v>
      </c>
      <c r="F31" s="6">
        <v>1</v>
      </c>
      <c r="G31" s="29">
        <f t="shared" si="3"/>
        <v>9.5706156233833425E-2</v>
      </c>
      <c r="H31" s="41">
        <f t="shared" si="1"/>
        <v>0.17561976314528049</v>
      </c>
      <c r="I31" s="63">
        <v>1</v>
      </c>
      <c r="J31" s="14">
        <v>0</v>
      </c>
      <c r="K31" s="10">
        <v>0</v>
      </c>
      <c r="L31" s="25">
        <v>0</v>
      </c>
      <c r="M31" s="27">
        <v>0</v>
      </c>
      <c r="N31" s="76">
        <v>0.44081822048644681</v>
      </c>
      <c r="O31" s="59">
        <v>0.44081822048644681</v>
      </c>
      <c r="P31" s="91">
        <v>0</v>
      </c>
      <c r="Q31" s="100">
        <v>0</v>
      </c>
      <c r="R31" s="98">
        <v>0</v>
      </c>
      <c r="S31" s="103">
        <v>0</v>
      </c>
      <c r="T31" s="105">
        <f t="shared" si="4"/>
        <v>0.17561976314528049</v>
      </c>
      <c r="U31" s="116">
        <v>0</v>
      </c>
      <c r="V31" s="68">
        <f t="shared" si="5"/>
        <v>-0.17561976314528049</v>
      </c>
      <c r="W31" s="87">
        <f t="shared" si="6"/>
        <v>0</v>
      </c>
      <c r="X31" s="13"/>
    </row>
    <row r="32" spans="1:24" x14ac:dyDescent="0.25">
      <c r="A32" s="7" t="s">
        <v>45</v>
      </c>
      <c r="B32" s="6">
        <v>0</v>
      </c>
      <c r="C32" s="6">
        <v>11</v>
      </c>
      <c r="D32" s="38">
        <f t="shared" si="0"/>
        <v>11</v>
      </c>
      <c r="E32" s="29">
        <f t="shared" si="2"/>
        <v>0.87904967602591799</v>
      </c>
      <c r="F32" s="6">
        <v>49</v>
      </c>
      <c r="G32" s="29">
        <f t="shared" si="3"/>
        <v>4.6896016554578379</v>
      </c>
      <c r="H32" s="41">
        <f t="shared" si="1"/>
        <v>5.568651331483756</v>
      </c>
      <c r="I32" s="63">
        <v>1</v>
      </c>
      <c r="J32" s="14">
        <v>0</v>
      </c>
      <c r="K32" s="10">
        <v>0</v>
      </c>
      <c r="L32" s="25">
        <v>0</v>
      </c>
      <c r="M32" s="27">
        <v>0</v>
      </c>
      <c r="N32" s="76">
        <v>1.5061289199953598</v>
      </c>
      <c r="O32" s="59">
        <v>1</v>
      </c>
      <c r="P32" s="91">
        <v>1</v>
      </c>
      <c r="Q32" s="100">
        <v>1</v>
      </c>
      <c r="R32" s="98">
        <v>2</v>
      </c>
      <c r="S32" s="103">
        <v>3</v>
      </c>
      <c r="T32" s="105">
        <f t="shared" si="4"/>
        <v>5.568651331483756</v>
      </c>
      <c r="U32" s="116">
        <v>3</v>
      </c>
      <c r="V32" s="68">
        <f t="shared" si="5"/>
        <v>-2.568651331483756</v>
      </c>
      <c r="W32" s="87">
        <f t="shared" si="6"/>
        <v>0</v>
      </c>
      <c r="X32" s="13"/>
    </row>
    <row r="33" spans="1:24" x14ac:dyDescent="0.25">
      <c r="A33" s="92" t="s">
        <v>46</v>
      </c>
      <c r="B33" s="6">
        <v>0</v>
      </c>
      <c r="C33" s="6">
        <v>35</v>
      </c>
      <c r="D33" s="38">
        <f t="shared" si="0"/>
        <v>35</v>
      </c>
      <c r="E33" s="29">
        <f t="shared" si="2"/>
        <v>2.7969762419006483</v>
      </c>
      <c r="F33" s="6">
        <v>65</v>
      </c>
      <c r="G33" s="29">
        <f t="shared" si="3"/>
        <v>6.2209001551991729</v>
      </c>
      <c r="H33" s="41">
        <f t="shared" si="1"/>
        <v>9.0178763970998208</v>
      </c>
      <c r="I33" s="63">
        <v>13</v>
      </c>
      <c r="J33" s="9">
        <v>15</v>
      </c>
      <c r="K33" s="10">
        <v>14</v>
      </c>
      <c r="L33" s="25">
        <v>13</v>
      </c>
      <c r="M33" s="27">
        <v>13</v>
      </c>
      <c r="N33" s="76">
        <v>10.212288774602683</v>
      </c>
      <c r="O33" s="59">
        <v>11</v>
      </c>
      <c r="P33" s="91">
        <v>12</v>
      </c>
      <c r="Q33" s="100">
        <v>11</v>
      </c>
      <c r="R33" s="98">
        <v>11</v>
      </c>
      <c r="S33" s="103">
        <v>10</v>
      </c>
      <c r="T33" s="105">
        <f t="shared" si="4"/>
        <v>9.0178763970998208</v>
      </c>
      <c r="U33" s="116">
        <v>9</v>
      </c>
      <c r="V33" s="68">
        <f t="shared" si="5"/>
        <v>-1.7876397099820807E-2</v>
      </c>
      <c r="W33" s="87">
        <f t="shared" si="6"/>
        <v>-1</v>
      </c>
      <c r="X33" s="13"/>
    </row>
    <row r="34" spans="1:24" x14ac:dyDescent="0.25">
      <c r="A34" s="92" t="s">
        <v>47</v>
      </c>
      <c r="B34" s="6">
        <v>0</v>
      </c>
      <c r="C34" s="6">
        <v>95</v>
      </c>
      <c r="D34" s="38">
        <f t="shared" si="0"/>
        <v>95</v>
      </c>
      <c r="E34" s="29">
        <f t="shared" si="2"/>
        <v>7.5917926565874732</v>
      </c>
      <c r="F34" s="6">
        <v>193</v>
      </c>
      <c r="G34" s="29">
        <f t="shared" si="3"/>
        <v>18.471288153129851</v>
      </c>
      <c r="H34" s="41">
        <f t="shared" si="1"/>
        <v>26.063080809717324</v>
      </c>
      <c r="I34" s="63">
        <v>36</v>
      </c>
      <c r="J34" s="9">
        <v>37</v>
      </c>
      <c r="K34" s="10">
        <v>37</v>
      </c>
      <c r="L34" s="25">
        <v>38</v>
      </c>
      <c r="M34" s="27">
        <v>38</v>
      </c>
      <c r="N34" s="76">
        <v>32.326669502339428</v>
      </c>
      <c r="O34" s="59">
        <v>37</v>
      </c>
      <c r="P34" s="91">
        <v>37</v>
      </c>
      <c r="Q34" s="100">
        <v>38</v>
      </c>
      <c r="R34" s="98">
        <v>38</v>
      </c>
      <c r="S34" s="103">
        <v>37</v>
      </c>
      <c r="T34" s="105">
        <f t="shared" si="4"/>
        <v>26.063080809717324</v>
      </c>
      <c r="U34" s="116">
        <v>35</v>
      </c>
      <c r="V34" s="68">
        <f t="shared" si="5"/>
        <v>8.9369191902826763</v>
      </c>
      <c r="W34" s="87">
        <f t="shared" si="6"/>
        <v>-2</v>
      </c>
      <c r="X34" s="13"/>
    </row>
    <row r="35" spans="1:24" x14ac:dyDescent="0.25">
      <c r="A35" s="7" t="s">
        <v>48</v>
      </c>
      <c r="B35" s="6">
        <v>0</v>
      </c>
      <c r="C35" s="6">
        <v>16</v>
      </c>
      <c r="D35" s="38">
        <f t="shared" si="0"/>
        <v>16</v>
      </c>
      <c r="E35" s="29">
        <f t="shared" si="2"/>
        <v>1.2786177105831533</v>
      </c>
      <c r="F35" s="6">
        <v>41</v>
      </c>
      <c r="G35" s="29">
        <f t="shared" si="3"/>
        <v>3.9239524055871704</v>
      </c>
      <c r="H35" s="41">
        <f t="shared" si="1"/>
        <v>5.2025701161703237</v>
      </c>
      <c r="I35" s="63">
        <v>3</v>
      </c>
      <c r="J35" s="9">
        <v>3</v>
      </c>
      <c r="K35" s="10">
        <v>3</v>
      </c>
      <c r="L35" s="25">
        <v>3</v>
      </c>
      <c r="M35" s="27">
        <v>3</v>
      </c>
      <c r="N35" s="76">
        <v>3.3796063570627588</v>
      </c>
      <c r="O35" s="59">
        <v>3.3796063570627588</v>
      </c>
      <c r="P35" s="91">
        <v>4</v>
      </c>
      <c r="Q35" s="100">
        <v>4</v>
      </c>
      <c r="R35" s="98">
        <v>3</v>
      </c>
      <c r="S35" s="103">
        <v>3</v>
      </c>
      <c r="T35" s="105">
        <f t="shared" si="4"/>
        <v>5.2025701161703237</v>
      </c>
      <c r="U35" s="116">
        <v>2</v>
      </c>
      <c r="V35" s="68">
        <f t="shared" si="5"/>
        <v>-3.2025701161703237</v>
      </c>
      <c r="W35" s="87">
        <f t="shared" si="6"/>
        <v>-1</v>
      </c>
      <c r="X35" s="13"/>
    </row>
    <row r="36" spans="1:24" x14ac:dyDescent="0.25">
      <c r="A36" s="7" t="s">
        <v>49</v>
      </c>
      <c r="B36" s="6">
        <v>0</v>
      </c>
      <c r="C36" s="6">
        <v>243</v>
      </c>
      <c r="D36" s="38">
        <f t="shared" si="0"/>
        <v>243</v>
      </c>
      <c r="E36" s="29">
        <f t="shared" si="2"/>
        <v>19.419006479481641</v>
      </c>
      <c r="F36" s="6">
        <v>896</v>
      </c>
      <c r="G36" s="29">
        <f t="shared" si="3"/>
        <v>85.75271598551474</v>
      </c>
      <c r="H36" s="41">
        <f t="shared" si="1"/>
        <v>105.17172246499638</v>
      </c>
      <c r="I36" s="63">
        <v>92</v>
      </c>
      <c r="J36" s="9">
        <v>90</v>
      </c>
      <c r="K36" s="10">
        <v>90</v>
      </c>
      <c r="L36" s="25">
        <v>90</v>
      </c>
      <c r="M36" s="27">
        <v>90</v>
      </c>
      <c r="N36" s="76">
        <v>90.551409458257609</v>
      </c>
      <c r="O36" s="59">
        <v>90</v>
      </c>
      <c r="P36" s="91">
        <v>90</v>
      </c>
      <c r="Q36" s="100">
        <v>88</v>
      </c>
      <c r="R36" s="98">
        <v>88</v>
      </c>
      <c r="S36" s="103">
        <v>88</v>
      </c>
      <c r="T36" s="105">
        <f t="shared" si="4"/>
        <v>105.17172246499638</v>
      </c>
      <c r="U36" s="116">
        <v>88</v>
      </c>
      <c r="V36" s="68">
        <f t="shared" si="5"/>
        <v>-17.171722464996378</v>
      </c>
      <c r="W36" s="87">
        <f t="shared" si="6"/>
        <v>0</v>
      </c>
      <c r="X36" s="55"/>
    </row>
    <row r="37" spans="1:24" ht="15.75" thickBot="1" x14ac:dyDescent="0.3">
      <c r="A37" s="2"/>
      <c r="B37" s="2">
        <f t="shared" ref="B37:G37" si="7">SUM(B4:B36)</f>
        <v>0</v>
      </c>
      <c r="C37" s="2">
        <f t="shared" si="7"/>
        <v>2315</v>
      </c>
      <c r="D37" s="40">
        <f t="shared" si="7"/>
        <v>2315</v>
      </c>
      <c r="E37" s="39">
        <f t="shared" si="7"/>
        <v>185</v>
      </c>
      <c r="F37" s="2">
        <f t="shared" si="7"/>
        <v>7732</v>
      </c>
      <c r="G37" s="39">
        <f t="shared" si="7"/>
        <v>740.00000000000034</v>
      </c>
      <c r="H37" s="21">
        <f>SUM(H4:H36)</f>
        <v>925.00000000000011</v>
      </c>
      <c r="I37" s="2">
        <v>1000</v>
      </c>
      <c r="J37" s="4">
        <v>950</v>
      </c>
      <c r="K37" s="22">
        <v>950</v>
      </c>
      <c r="L37" s="26">
        <v>950</v>
      </c>
      <c r="M37" s="26">
        <v>950</v>
      </c>
      <c r="N37" s="106">
        <v>949.99999999999989</v>
      </c>
      <c r="O37" s="107">
        <f t="shared" ref="O37:U37" si="8">SUM(O4:O36)</f>
        <v>950.20416843896214</v>
      </c>
      <c r="P37" s="108">
        <f t="shared" si="8"/>
        <v>950</v>
      </c>
      <c r="Q37" s="109">
        <f t="shared" si="8"/>
        <v>950</v>
      </c>
      <c r="R37" s="110">
        <f t="shared" si="8"/>
        <v>950</v>
      </c>
      <c r="S37" s="110">
        <f t="shared" si="8"/>
        <v>950</v>
      </c>
      <c r="T37" s="110">
        <f t="shared" si="8"/>
        <v>925.00000000000011</v>
      </c>
      <c r="U37" s="110">
        <f t="shared" si="8"/>
        <v>925</v>
      </c>
      <c r="V37" s="111">
        <f>S37-R37</f>
        <v>0</v>
      </c>
      <c r="W37" s="112">
        <f>SUM(W4:W36)</f>
        <v>-25</v>
      </c>
      <c r="X37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BB7F-CD20-44AC-B824-44624D99EC08}">
  <dimension ref="A2:X37"/>
  <sheetViews>
    <sheetView workbookViewId="0">
      <selection activeCell="G4" sqref="G4:G36"/>
    </sheetView>
  </sheetViews>
  <sheetFormatPr defaultRowHeight="15" x14ac:dyDescent="0.25"/>
  <sheetData>
    <row r="2" spans="1:24" ht="15.75" thickBot="1" x14ac:dyDescent="0.3">
      <c r="A2" s="52"/>
      <c r="B2" s="52"/>
      <c r="C2" s="52"/>
      <c r="D2" s="52"/>
      <c r="E2" s="57">
        <v>0.2</v>
      </c>
      <c r="F2" s="58"/>
      <c r="G2" s="57">
        <v>0.8</v>
      </c>
      <c r="H2" s="52"/>
      <c r="I2" s="52"/>
      <c r="J2" s="52"/>
      <c r="K2" s="52"/>
      <c r="L2" s="52"/>
      <c r="M2" s="52"/>
      <c r="N2" s="52"/>
      <c r="O2" s="52"/>
      <c r="P2" s="52"/>
      <c r="Q2" s="58"/>
      <c r="R2" s="58"/>
      <c r="S2" s="58"/>
      <c r="T2" s="58"/>
      <c r="U2" s="58"/>
      <c r="V2" s="52"/>
      <c r="W2" s="52"/>
      <c r="X2" s="52"/>
    </row>
    <row r="3" spans="1:24" x14ac:dyDescent="0.25">
      <c r="A3" s="2" t="s">
        <v>0</v>
      </c>
      <c r="B3" s="2" t="s">
        <v>1</v>
      </c>
      <c r="C3" s="2" t="s">
        <v>2</v>
      </c>
      <c r="D3" s="3" t="s">
        <v>50</v>
      </c>
      <c r="E3" s="3" t="s">
        <v>6</v>
      </c>
      <c r="F3" s="2" t="s">
        <v>3</v>
      </c>
      <c r="G3" s="2" t="s">
        <v>6</v>
      </c>
      <c r="H3" s="2" t="s">
        <v>6</v>
      </c>
      <c r="I3" s="2">
        <v>2013</v>
      </c>
      <c r="J3" s="4">
        <v>2014</v>
      </c>
      <c r="K3" s="4">
        <v>2015</v>
      </c>
      <c r="L3" s="2">
        <v>2016</v>
      </c>
      <c r="M3" s="2">
        <v>2017</v>
      </c>
      <c r="N3" s="65">
        <v>2018</v>
      </c>
      <c r="O3" s="2">
        <v>2019</v>
      </c>
      <c r="P3" s="81">
        <v>2020</v>
      </c>
      <c r="Q3" s="2">
        <v>2021</v>
      </c>
      <c r="R3" s="95">
        <v>2022</v>
      </c>
      <c r="S3" s="102">
        <v>2023</v>
      </c>
      <c r="T3" s="104">
        <v>2024</v>
      </c>
      <c r="U3" s="115">
        <v>2024</v>
      </c>
      <c r="V3" s="5" t="s">
        <v>8</v>
      </c>
      <c r="W3" s="2" t="s">
        <v>73</v>
      </c>
      <c r="X3" s="2" t="s">
        <v>9</v>
      </c>
    </row>
    <row r="4" spans="1:24" x14ac:dyDescent="0.25">
      <c r="A4" s="92" t="s">
        <v>10</v>
      </c>
      <c r="B4" s="6">
        <v>0</v>
      </c>
      <c r="C4" s="6">
        <v>0</v>
      </c>
      <c r="D4" s="38">
        <f t="shared" ref="D4:D36" si="0">B4+C4</f>
        <v>0</v>
      </c>
      <c r="E4" s="29">
        <f>D4/2532*0.2*950</f>
        <v>0</v>
      </c>
      <c r="F4" s="6">
        <v>0</v>
      </c>
      <c r="G4" s="29">
        <f>F4/9929*0.8*950</f>
        <v>0</v>
      </c>
      <c r="H4" s="41">
        <f t="shared" ref="H4:H36" si="1">G4+E4</f>
        <v>0</v>
      </c>
      <c r="I4" s="63">
        <v>9</v>
      </c>
      <c r="J4" s="9">
        <v>5</v>
      </c>
      <c r="K4" s="10">
        <v>6</v>
      </c>
      <c r="L4" s="25">
        <v>6</v>
      </c>
      <c r="M4" s="27">
        <v>6</v>
      </c>
      <c r="N4" s="76">
        <v>6.7592127141255203</v>
      </c>
      <c r="O4" s="59">
        <v>8</v>
      </c>
      <c r="P4" s="91">
        <v>7</v>
      </c>
      <c r="Q4" s="100">
        <v>8</v>
      </c>
      <c r="R4" s="98">
        <v>8</v>
      </c>
      <c r="S4" s="103">
        <v>8</v>
      </c>
      <c r="T4" s="114"/>
      <c r="U4" s="116"/>
      <c r="V4" s="68">
        <f t="shared" ref="V4:V37" si="2">S4-R4</f>
        <v>0</v>
      </c>
      <c r="W4" s="87">
        <f t="shared" ref="W4:W36" si="3">S4-R4</f>
        <v>0</v>
      </c>
      <c r="X4" s="13"/>
    </row>
    <row r="5" spans="1:24" x14ac:dyDescent="0.25">
      <c r="A5" s="93" t="s">
        <v>12</v>
      </c>
      <c r="B5" s="6">
        <v>1</v>
      </c>
      <c r="C5" s="6">
        <v>2</v>
      </c>
      <c r="D5" s="38">
        <f t="shared" si="0"/>
        <v>3</v>
      </c>
      <c r="E5" s="29">
        <f t="shared" ref="E5:E36" si="4">D5/2532*0.2*950</f>
        <v>0.2251184834123223</v>
      </c>
      <c r="F5" s="6">
        <v>2</v>
      </c>
      <c r="G5" s="29">
        <f t="shared" ref="G5:G36" si="5">F5/9929*0.8*950</f>
        <v>0.15308691711149161</v>
      </c>
      <c r="H5" s="41">
        <f t="shared" si="1"/>
        <v>0.37820540052381391</v>
      </c>
      <c r="I5" s="63">
        <v>1</v>
      </c>
      <c r="J5" s="14">
        <v>0</v>
      </c>
      <c r="K5" s="10">
        <v>0</v>
      </c>
      <c r="L5" s="25">
        <v>0</v>
      </c>
      <c r="M5" s="27">
        <v>0</v>
      </c>
      <c r="N5" s="76">
        <v>0.40408336877924289</v>
      </c>
      <c r="O5" s="59">
        <v>0.40408336877924289</v>
      </c>
      <c r="P5" s="91">
        <v>0</v>
      </c>
      <c r="Q5" s="100">
        <v>0</v>
      </c>
      <c r="R5" s="98">
        <v>0</v>
      </c>
      <c r="S5" s="103">
        <v>0</v>
      </c>
      <c r="T5" s="114"/>
      <c r="U5" s="116"/>
      <c r="V5" s="68">
        <f t="shared" si="2"/>
        <v>0</v>
      </c>
      <c r="W5" s="87">
        <f t="shared" si="3"/>
        <v>0</v>
      </c>
      <c r="X5" s="13"/>
    </row>
    <row r="6" spans="1:24" x14ac:dyDescent="0.25">
      <c r="A6" s="7" t="s">
        <v>13</v>
      </c>
      <c r="B6" s="6">
        <v>95</v>
      </c>
      <c r="C6" s="6">
        <v>155</v>
      </c>
      <c r="D6" s="38">
        <f t="shared" si="0"/>
        <v>250</v>
      </c>
      <c r="E6" s="29">
        <f t="shared" si="4"/>
        <v>18.759873617693522</v>
      </c>
      <c r="F6" s="6">
        <v>1338</v>
      </c>
      <c r="G6" s="29">
        <f t="shared" si="5"/>
        <v>102.41514754758788</v>
      </c>
      <c r="H6" s="41">
        <f t="shared" si="1"/>
        <v>121.17502116528141</v>
      </c>
      <c r="I6" s="63">
        <v>125</v>
      </c>
      <c r="J6" s="9">
        <v>110</v>
      </c>
      <c r="K6" s="10">
        <v>110</v>
      </c>
      <c r="L6" s="25">
        <v>110</v>
      </c>
      <c r="M6" s="27">
        <v>110</v>
      </c>
      <c r="N6" s="76">
        <v>103.77595607285102</v>
      </c>
      <c r="O6" s="59">
        <v>110</v>
      </c>
      <c r="P6" s="91">
        <v>105</v>
      </c>
      <c r="Q6" s="100">
        <v>109</v>
      </c>
      <c r="R6" s="98">
        <v>115</v>
      </c>
      <c r="S6" s="103">
        <v>113</v>
      </c>
      <c r="T6" s="114"/>
      <c r="U6" s="116"/>
      <c r="V6" s="68">
        <f t="shared" si="2"/>
        <v>-2</v>
      </c>
      <c r="W6" s="87">
        <f t="shared" si="3"/>
        <v>-2</v>
      </c>
      <c r="X6" s="13"/>
    </row>
    <row r="7" spans="1:24" x14ac:dyDescent="0.25">
      <c r="A7" s="7" t="s">
        <v>14</v>
      </c>
      <c r="B7" s="6">
        <v>16</v>
      </c>
      <c r="C7" s="6">
        <v>68</v>
      </c>
      <c r="D7" s="38">
        <f t="shared" si="0"/>
        <v>84</v>
      </c>
      <c r="E7" s="29">
        <f t="shared" si="4"/>
        <v>6.3033175355450242</v>
      </c>
      <c r="F7" s="6">
        <v>314</v>
      </c>
      <c r="G7" s="29">
        <f t="shared" si="5"/>
        <v>24.034645986504181</v>
      </c>
      <c r="H7" s="41">
        <f t="shared" si="1"/>
        <v>30.337963522049204</v>
      </c>
      <c r="I7" s="63">
        <v>72</v>
      </c>
      <c r="J7" s="9">
        <v>60</v>
      </c>
      <c r="K7" s="10">
        <v>55</v>
      </c>
      <c r="L7" s="25">
        <v>55</v>
      </c>
      <c r="M7" s="27">
        <v>55</v>
      </c>
      <c r="N7" s="76">
        <v>44.485905417423922</v>
      </c>
      <c r="O7" s="59">
        <v>50</v>
      </c>
      <c r="P7" s="91">
        <v>48</v>
      </c>
      <c r="Q7" s="100">
        <v>45</v>
      </c>
      <c r="R7" s="98">
        <v>42</v>
      </c>
      <c r="S7" s="103">
        <v>42</v>
      </c>
      <c r="T7" s="114"/>
      <c r="U7" s="116"/>
      <c r="V7" s="68">
        <f t="shared" si="2"/>
        <v>0</v>
      </c>
      <c r="W7" s="87">
        <f t="shared" si="3"/>
        <v>0</v>
      </c>
      <c r="X7" s="13"/>
    </row>
    <row r="8" spans="1:24" x14ac:dyDescent="0.25">
      <c r="A8" s="7" t="s">
        <v>15</v>
      </c>
      <c r="B8" s="6">
        <v>82</v>
      </c>
      <c r="C8" s="6">
        <v>257</v>
      </c>
      <c r="D8" s="38">
        <f t="shared" si="0"/>
        <v>339</v>
      </c>
      <c r="E8" s="29">
        <f t="shared" si="4"/>
        <v>25.438388625592417</v>
      </c>
      <c r="F8" s="6">
        <v>1376</v>
      </c>
      <c r="G8" s="29">
        <f t="shared" si="5"/>
        <v>105.32379897270621</v>
      </c>
      <c r="H8" s="41">
        <f t="shared" si="1"/>
        <v>130.76218759829862</v>
      </c>
      <c r="I8" s="63">
        <v>90</v>
      </c>
      <c r="J8" s="9">
        <v>100</v>
      </c>
      <c r="K8" s="10">
        <v>100</v>
      </c>
      <c r="L8" s="25">
        <v>100</v>
      </c>
      <c r="M8" s="27">
        <v>100</v>
      </c>
      <c r="N8" s="76">
        <v>101.27798615676114</v>
      </c>
      <c r="O8" s="59">
        <v>100</v>
      </c>
      <c r="P8" s="91">
        <v>102</v>
      </c>
      <c r="Q8" s="100">
        <v>105</v>
      </c>
      <c r="R8" s="98">
        <v>105</v>
      </c>
      <c r="S8" s="103">
        <v>111</v>
      </c>
      <c r="T8" s="114"/>
      <c r="U8" s="116"/>
      <c r="V8" s="68">
        <f t="shared" si="2"/>
        <v>6</v>
      </c>
      <c r="W8" s="87">
        <f t="shared" si="3"/>
        <v>6</v>
      </c>
      <c r="X8" s="13"/>
    </row>
    <row r="9" spans="1:24" x14ac:dyDescent="0.25">
      <c r="A9" s="92" t="s">
        <v>17</v>
      </c>
      <c r="B9" s="6">
        <v>17</v>
      </c>
      <c r="C9" s="6">
        <v>122</v>
      </c>
      <c r="D9" s="38">
        <f t="shared" si="0"/>
        <v>139</v>
      </c>
      <c r="E9" s="29">
        <f t="shared" si="4"/>
        <v>10.430489731437598</v>
      </c>
      <c r="F9" s="6">
        <v>482</v>
      </c>
      <c r="G9" s="29">
        <f t="shared" si="5"/>
        <v>36.89394702386948</v>
      </c>
      <c r="H9" s="41">
        <f t="shared" si="1"/>
        <v>47.324436755307076</v>
      </c>
      <c r="I9" s="63">
        <v>47</v>
      </c>
      <c r="J9" s="9">
        <v>35</v>
      </c>
      <c r="K9" s="10">
        <v>37</v>
      </c>
      <c r="L9" s="25">
        <v>36</v>
      </c>
      <c r="M9" s="27">
        <v>38</v>
      </c>
      <c r="N9" s="76">
        <v>49.114496732531613</v>
      </c>
      <c r="O9" s="59">
        <v>40</v>
      </c>
      <c r="P9" s="91">
        <v>46</v>
      </c>
      <c r="Q9" s="100">
        <v>46</v>
      </c>
      <c r="R9" s="98">
        <v>46</v>
      </c>
      <c r="S9" s="103">
        <v>46</v>
      </c>
      <c r="T9" s="114"/>
      <c r="U9" s="116"/>
      <c r="V9" s="68">
        <f t="shared" si="2"/>
        <v>0</v>
      </c>
      <c r="W9" s="87">
        <f t="shared" si="3"/>
        <v>0</v>
      </c>
      <c r="X9" s="55"/>
    </row>
    <row r="10" spans="1:24" x14ac:dyDescent="0.25">
      <c r="A10" s="7" t="s">
        <v>18</v>
      </c>
      <c r="B10" s="6">
        <v>17</v>
      </c>
      <c r="C10" s="6">
        <v>23</v>
      </c>
      <c r="D10" s="38">
        <f t="shared" si="0"/>
        <v>40</v>
      </c>
      <c r="E10" s="29">
        <f t="shared" si="4"/>
        <v>3.0015797788309637</v>
      </c>
      <c r="F10" s="6">
        <v>29</v>
      </c>
      <c r="G10" s="29">
        <f t="shared" si="5"/>
        <v>2.2197602981166282</v>
      </c>
      <c r="H10" s="41">
        <f t="shared" si="1"/>
        <v>5.2213400769475919</v>
      </c>
      <c r="I10" s="63">
        <v>5</v>
      </c>
      <c r="J10" s="9">
        <v>5</v>
      </c>
      <c r="K10" s="10">
        <v>5</v>
      </c>
      <c r="L10" s="25">
        <v>5</v>
      </c>
      <c r="M10" s="27">
        <v>5</v>
      </c>
      <c r="N10" s="76">
        <v>4.4816519082788755</v>
      </c>
      <c r="O10" s="59">
        <v>4</v>
      </c>
      <c r="P10" s="91">
        <v>5</v>
      </c>
      <c r="Q10" s="100">
        <v>6</v>
      </c>
      <c r="R10" s="98">
        <v>6</v>
      </c>
      <c r="S10" s="103">
        <v>7</v>
      </c>
      <c r="T10" s="114"/>
      <c r="U10" s="116"/>
      <c r="V10" s="68">
        <f t="shared" si="2"/>
        <v>1</v>
      </c>
      <c r="W10" s="87">
        <f t="shared" si="3"/>
        <v>1</v>
      </c>
      <c r="X10" s="13"/>
    </row>
    <row r="11" spans="1:24" x14ac:dyDescent="0.25">
      <c r="A11" s="7" t="s">
        <v>20</v>
      </c>
      <c r="B11" s="6">
        <v>5</v>
      </c>
      <c r="C11" s="6">
        <v>88</v>
      </c>
      <c r="D11" s="38">
        <f t="shared" si="0"/>
        <v>93</v>
      </c>
      <c r="E11" s="29">
        <f t="shared" si="4"/>
        <v>6.9786729857819898</v>
      </c>
      <c r="F11" s="6">
        <v>281</v>
      </c>
      <c r="G11" s="29">
        <f t="shared" si="5"/>
        <v>21.50871185416457</v>
      </c>
      <c r="H11" s="41">
        <f t="shared" si="1"/>
        <v>28.487384839946561</v>
      </c>
      <c r="I11" s="63">
        <v>36</v>
      </c>
      <c r="J11" s="9">
        <v>32</v>
      </c>
      <c r="K11" s="10">
        <v>32</v>
      </c>
      <c r="L11" s="25">
        <v>32</v>
      </c>
      <c r="M11" s="27">
        <v>32</v>
      </c>
      <c r="N11" s="76">
        <v>26.155214415529173</v>
      </c>
      <c r="O11" s="59">
        <v>30</v>
      </c>
      <c r="P11" s="91">
        <v>30</v>
      </c>
      <c r="Q11" s="100">
        <v>28</v>
      </c>
      <c r="R11" s="98">
        <v>31</v>
      </c>
      <c r="S11" s="103">
        <v>32</v>
      </c>
      <c r="T11" s="114"/>
      <c r="U11" s="116"/>
      <c r="V11" s="68">
        <f t="shared" si="2"/>
        <v>1</v>
      </c>
      <c r="W11" s="87">
        <f t="shared" si="3"/>
        <v>1</v>
      </c>
      <c r="X11" s="13"/>
    </row>
    <row r="12" spans="1:24" x14ac:dyDescent="0.25">
      <c r="A12" s="7" t="s">
        <v>21</v>
      </c>
      <c r="B12" s="6">
        <v>96</v>
      </c>
      <c r="C12" s="6">
        <v>114</v>
      </c>
      <c r="D12" s="38">
        <f t="shared" si="0"/>
        <v>210</v>
      </c>
      <c r="E12" s="29">
        <f t="shared" si="4"/>
        <v>15.75829383886256</v>
      </c>
      <c r="F12" s="6">
        <v>588</v>
      </c>
      <c r="G12" s="29">
        <f t="shared" si="5"/>
        <v>45.007553630778524</v>
      </c>
      <c r="H12" s="41">
        <f t="shared" si="1"/>
        <v>60.765847469641088</v>
      </c>
      <c r="I12" s="63">
        <v>60</v>
      </c>
      <c r="J12" s="9">
        <v>70</v>
      </c>
      <c r="K12" s="10">
        <v>65</v>
      </c>
      <c r="L12" s="25">
        <v>63</v>
      </c>
      <c r="M12" s="27">
        <v>63</v>
      </c>
      <c r="N12" s="76">
        <v>66.67375584857507</v>
      </c>
      <c r="O12" s="59">
        <v>65</v>
      </c>
      <c r="P12" s="91">
        <v>70</v>
      </c>
      <c r="Q12" s="100">
        <v>72</v>
      </c>
      <c r="R12" s="98">
        <v>72</v>
      </c>
      <c r="S12" s="103">
        <v>72</v>
      </c>
      <c r="T12" s="114"/>
      <c r="U12" s="116"/>
      <c r="V12" s="68">
        <f t="shared" si="2"/>
        <v>0</v>
      </c>
      <c r="W12" s="87">
        <f t="shared" si="3"/>
        <v>0</v>
      </c>
      <c r="X12" s="13"/>
    </row>
    <row r="13" spans="1:24" x14ac:dyDescent="0.25">
      <c r="A13" s="92" t="s">
        <v>22</v>
      </c>
      <c r="B13" s="6">
        <v>157</v>
      </c>
      <c r="C13" s="6">
        <v>76</v>
      </c>
      <c r="D13" s="38">
        <f t="shared" si="0"/>
        <v>233</v>
      </c>
      <c r="E13" s="29">
        <f t="shared" si="4"/>
        <v>17.484202211690366</v>
      </c>
      <c r="F13" s="6">
        <v>1403</v>
      </c>
      <c r="G13" s="29">
        <f t="shared" si="5"/>
        <v>107.39047235371136</v>
      </c>
      <c r="H13" s="41">
        <f t="shared" si="1"/>
        <v>124.87467456540173</v>
      </c>
      <c r="I13" s="63">
        <v>75</v>
      </c>
      <c r="J13" s="9">
        <v>75</v>
      </c>
      <c r="K13" s="10">
        <v>80</v>
      </c>
      <c r="L13" s="25">
        <v>80</v>
      </c>
      <c r="M13" s="27">
        <v>78</v>
      </c>
      <c r="N13" s="76">
        <v>86.069757549978732</v>
      </c>
      <c r="O13" s="59">
        <v>80</v>
      </c>
      <c r="P13" s="91">
        <v>82</v>
      </c>
      <c r="Q13" s="100">
        <v>81</v>
      </c>
      <c r="R13" s="98">
        <v>87</v>
      </c>
      <c r="S13" s="103">
        <v>89</v>
      </c>
      <c r="T13" s="114"/>
      <c r="U13" s="116"/>
      <c r="V13" s="68">
        <f t="shared" si="2"/>
        <v>2</v>
      </c>
      <c r="W13" s="87">
        <f t="shared" si="3"/>
        <v>2</v>
      </c>
      <c r="X13" s="13"/>
    </row>
    <row r="14" spans="1:24" x14ac:dyDescent="0.25">
      <c r="A14" s="93" t="s">
        <v>23</v>
      </c>
      <c r="B14" s="6">
        <v>0</v>
      </c>
      <c r="C14" s="6">
        <v>1</v>
      </c>
      <c r="D14" s="38">
        <f t="shared" si="0"/>
        <v>1</v>
      </c>
      <c r="E14" s="29">
        <f t="shared" si="4"/>
        <v>7.5039494470774099E-2</v>
      </c>
      <c r="F14" s="6">
        <v>4</v>
      </c>
      <c r="G14" s="29">
        <f t="shared" si="5"/>
        <v>0.30617383422298322</v>
      </c>
      <c r="H14" s="41">
        <f t="shared" si="1"/>
        <v>0.38121332869375735</v>
      </c>
      <c r="I14" s="63">
        <v>0</v>
      </c>
      <c r="J14" s="14">
        <v>0</v>
      </c>
      <c r="K14" s="10">
        <v>0</v>
      </c>
      <c r="L14" s="25">
        <v>0</v>
      </c>
      <c r="M14" s="27">
        <v>0</v>
      </c>
      <c r="N14" s="76">
        <v>0</v>
      </c>
      <c r="O14" s="59">
        <v>0</v>
      </c>
      <c r="P14" s="91">
        <v>0</v>
      </c>
      <c r="Q14" s="100">
        <v>0</v>
      </c>
      <c r="R14" s="98">
        <v>0</v>
      </c>
      <c r="S14" s="103">
        <v>0</v>
      </c>
      <c r="T14" s="114"/>
      <c r="U14" s="116"/>
      <c r="V14" s="68">
        <f t="shared" si="2"/>
        <v>0</v>
      </c>
      <c r="W14" s="87">
        <f t="shared" si="3"/>
        <v>0</v>
      </c>
      <c r="X14" s="13"/>
    </row>
    <row r="15" spans="1:24" x14ac:dyDescent="0.25">
      <c r="A15" s="92" t="s">
        <v>24</v>
      </c>
      <c r="B15" s="6">
        <v>0</v>
      </c>
      <c r="C15" s="6">
        <v>0</v>
      </c>
      <c r="D15" s="38">
        <f t="shared" si="0"/>
        <v>0</v>
      </c>
      <c r="E15" s="29">
        <f t="shared" si="4"/>
        <v>0</v>
      </c>
      <c r="F15" s="6">
        <v>0</v>
      </c>
      <c r="G15" s="29">
        <f t="shared" si="5"/>
        <v>0</v>
      </c>
      <c r="H15" s="41">
        <f t="shared" si="1"/>
        <v>0</v>
      </c>
      <c r="I15" s="63">
        <v>10</v>
      </c>
      <c r="J15" s="9">
        <v>9</v>
      </c>
      <c r="K15" s="10">
        <v>9</v>
      </c>
      <c r="L15" s="25">
        <v>9</v>
      </c>
      <c r="M15" s="27">
        <v>9</v>
      </c>
      <c r="N15" s="76">
        <v>7.4204400448551873</v>
      </c>
      <c r="O15" s="59">
        <v>10</v>
      </c>
      <c r="P15" s="91">
        <v>8</v>
      </c>
      <c r="Q15" s="100">
        <v>8</v>
      </c>
      <c r="R15" s="98">
        <v>8</v>
      </c>
      <c r="S15" s="103">
        <v>8</v>
      </c>
      <c r="T15" s="114"/>
      <c r="U15" s="116"/>
      <c r="V15" s="68">
        <f t="shared" si="2"/>
        <v>0</v>
      </c>
      <c r="W15" s="87">
        <f t="shared" si="3"/>
        <v>0</v>
      </c>
      <c r="X15" s="13"/>
    </row>
    <row r="16" spans="1:24" x14ac:dyDescent="0.25">
      <c r="A16" s="93" t="s">
        <v>26</v>
      </c>
      <c r="B16" s="6">
        <v>1</v>
      </c>
      <c r="C16" s="6">
        <v>0</v>
      </c>
      <c r="D16" s="38">
        <f t="shared" si="0"/>
        <v>1</v>
      </c>
      <c r="E16" s="29">
        <f t="shared" si="4"/>
        <v>7.5039494470774099E-2</v>
      </c>
      <c r="F16" s="6">
        <v>7</v>
      </c>
      <c r="G16" s="29">
        <f t="shared" si="5"/>
        <v>0.5358042098902206</v>
      </c>
      <c r="H16" s="41">
        <f t="shared" si="1"/>
        <v>0.61084370436099467</v>
      </c>
      <c r="I16" s="63">
        <v>0</v>
      </c>
      <c r="J16" s="14">
        <v>0</v>
      </c>
      <c r="K16" s="10">
        <v>0</v>
      </c>
      <c r="L16" s="25">
        <v>0</v>
      </c>
      <c r="M16" s="27">
        <v>0</v>
      </c>
      <c r="N16" s="76">
        <v>0</v>
      </c>
      <c r="O16" s="59">
        <v>0</v>
      </c>
      <c r="P16" s="91">
        <v>0</v>
      </c>
      <c r="Q16" s="100">
        <v>0</v>
      </c>
      <c r="R16" s="98">
        <v>0</v>
      </c>
      <c r="S16" s="103">
        <v>0</v>
      </c>
      <c r="T16" s="114"/>
      <c r="U16" s="116"/>
      <c r="V16" s="68">
        <f t="shared" si="2"/>
        <v>0</v>
      </c>
      <c r="W16" s="87">
        <f t="shared" si="3"/>
        <v>0</v>
      </c>
      <c r="X16" s="13"/>
    </row>
    <row r="17" spans="1:24" x14ac:dyDescent="0.25">
      <c r="A17" s="94" t="s">
        <v>27</v>
      </c>
      <c r="B17" s="6">
        <v>0</v>
      </c>
      <c r="C17" s="6">
        <v>0</v>
      </c>
      <c r="D17" s="38">
        <f t="shared" si="0"/>
        <v>0</v>
      </c>
      <c r="E17" s="29">
        <f t="shared" si="4"/>
        <v>0</v>
      </c>
      <c r="F17" s="6">
        <v>0</v>
      </c>
      <c r="G17" s="29">
        <f t="shared" si="5"/>
        <v>0</v>
      </c>
      <c r="H17" s="41">
        <f t="shared" si="1"/>
        <v>0</v>
      </c>
      <c r="I17" s="64">
        <v>0</v>
      </c>
      <c r="J17" s="18">
        <v>0</v>
      </c>
      <c r="K17" s="10">
        <v>0</v>
      </c>
      <c r="L17" s="25">
        <v>0</v>
      </c>
      <c r="M17" s="27">
        <v>0</v>
      </c>
      <c r="N17" s="76">
        <v>0</v>
      </c>
      <c r="O17" s="59">
        <v>0</v>
      </c>
      <c r="P17" s="91">
        <v>0</v>
      </c>
      <c r="Q17" s="100">
        <v>0</v>
      </c>
      <c r="R17" s="98">
        <v>0</v>
      </c>
      <c r="S17" s="103">
        <v>0</v>
      </c>
      <c r="T17" s="114"/>
      <c r="U17" s="116"/>
      <c r="V17" s="68">
        <f t="shared" si="2"/>
        <v>0</v>
      </c>
      <c r="W17" s="87">
        <f t="shared" si="3"/>
        <v>0</v>
      </c>
      <c r="X17" s="13"/>
    </row>
    <row r="18" spans="1:24" x14ac:dyDescent="0.25">
      <c r="A18" s="93" t="s">
        <v>28</v>
      </c>
      <c r="B18" s="6">
        <v>0</v>
      </c>
      <c r="C18" s="6">
        <v>0</v>
      </c>
      <c r="D18" s="38">
        <f t="shared" si="0"/>
        <v>0</v>
      </c>
      <c r="E18" s="29">
        <f t="shared" si="4"/>
        <v>0</v>
      </c>
      <c r="F18" s="6">
        <v>0</v>
      </c>
      <c r="G18" s="29">
        <f t="shared" si="5"/>
        <v>0</v>
      </c>
      <c r="H18" s="41">
        <f t="shared" si="1"/>
        <v>0</v>
      </c>
      <c r="I18" s="63">
        <v>0</v>
      </c>
      <c r="J18" s="14">
        <v>0</v>
      </c>
      <c r="K18" s="10">
        <v>0</v>
      </c>
      <c r="L18" s="25">
        <v>0</v>
      </c>
      <c r="M18" s="27">
        <v>0</v>
      </c>
      <c r="N18" s="76">
        <v>0.22040911024322341</v>
      </c>
      <c r="O18" s="59">
        <v>0.22040911024322341</v>
      </c>
      <c r="P18" s="91">
        <v>0</v>
      </c>
      <c r="Q18" s="100">
        <v>0</v>
      </c>
      <c r="R18" s="98">
        <v>0</v>
      </c>
      <c r="S18" s="103">
        <v>0</v>
      </c>
      <c r="T18" s="114"/>
      <c r="U18" s="116"/>
      <c r="V18" s="68">
        <f t="shared" si="2"/>
        <v>0</v>
      </c>
      <c r="W18" s="87">
        <f t="shared" si="3"/>
        <v>0</v>
      </c>
      <c r="X18" s="13"/>
    </row>
    <row r="19" spans="1:24" x14ac:dyDescent="0.25">
      <c r="A19" s="92" t="s">
        <v>29</v>
      </c>
      <c r="B19" s="6">
        <v>2</v>
      </c>
      <c r="C19" s="6">
        <v>21</v>
      </c>
      <c r="D19" s="38">
        <f t="shared" si="0"/>
        <v>23</v>
      </c>
      <c r="E19" s="29">
        <f t="shared" si="4"/>
        <v>1.7259083728278042</v>
      </c>
      <c r="F19" s="6">
        <v>35</v>
      </c>
      <c r="G19" s="29">
        <f t="shared" si="5"/>
        <v>2.6790210494511029</v>
      </c>
      <c r="H19" s="41">
        <f t="shared" si="1"/>
        <v>4.404929422278907</v>
      </c>
      <c r="I19" s="63">
        <v>8</v>
      </c>
      <c r="J19" s="9">
        <v>7</v>
      </c>
      <c r="K19" s="10">
        <v>7</v>
      </c>
      <c r="L19" s="25">
        <v>7</v>
      </c>
      <c r="M19" s="27">
        <v>7</v>
      </c>
      <c r="N19" s="76">
        <v>6.612273307296701</v>
      </c>
      <c r="O19" s="59">
        <v>8</v>
      </c>
      <c r="P19" s="91">
        <v>8</v>
      </c>
      <c r="Q19" s="100">
        <v>9</v>
      </c>
      <c r="R19" s="98">
        <v>8</v>
      </c>
      <c r="S19" s="103">
        <v>7</v>
      </c>
      <c r="T19" s="114"/>
      <c r="U19" s="116"/>
      <c r="V19" s="68">
        <f t="shared" si="2"/>
        <v>-1</v>
      </c>
      <c r="W19" s="87">
        <f t="shared" si="3"/>
        <v>-1</v>
      </c>
      <c r="X19" s="13"/>
    </row>
    <row r="20" spans="1:24" x14ac:dyDescent="0.25">
      <c r="A20" s="92" t="s">
        <v>30</v>
      </c>
      <c r="B20" s="6">
        <v>0</v>
      </c>
      <c r="C20" s="6">
        <v>0</v>
      </c>
      <c r="D20" s="38">
        <f t="shared" si="0"/>
        <v>0</v>
      </c>
      <c r="E20" s="29">
        <f t="shared" si="4"/>
        <v>0</v>
      </c>
      <c r="F20" s="6">
        <v>0</v>
      </c>
      <c r="G20" s="29">
        <f t="shared" si="5"/>
        <v>0</v>
      </c>
      <c r="H20" s="41">
        <f t="shared" si="1"/>
        <v>0</v>
      </c>
      <c r="I20" s="63">
        <v>8</v>
      </c>
      <c r="J20" s="9">
        <v>7</v>
      </c>
      <c r="K20" s="10">
        <v>7</v>
      </c>
      <c r="L20" s="25">
        <v>7</v>
      </c>
      <c r="M20" s="27">
        <v>7</v>
      </c>
      <c r="N20" s="76">
        <v>7.2735006380263716</v>
      </c>
      <c r="O20" s="59">
        <v>7.2735006380263716</v>
      </c>
      <c r="P20" s="91">
        <v>6</v>
      </c>
      <c r="Q20" s="100">
        <v>6</v>
      </c>
      <c r="R20" s="98">
        <v>7</v>
      </c>
      <c r="S20" s="103">
        <v>7</v>
      </c>
      <c r="T20" s="114"/>
      <c r="U20" s="116"/>
      <c r="V20" s="68">
        <f t="shared" si="2"/>
        <v>0</v>
      </c>
      <c r="W20" s="87">
        <f t="shared" si="3"/>
        <v>0</v>
      </c>
      <c r="X20" s="13"/>
    </row>
    <row r="21" spans="1:24" x14ac:dyDescent="0.25">
      <c r="A21" s="93" t="s">
        <v>32</v>
      </c>
      <c r="B21" s="6">
        <v>0</v>
      </c>
      <c r="C21" s="6">
        <v>6</v>
      </c>
      <c r="D21" s="38">
        <f t="shared" si="0"/>
        <v>6</v>
      </c>
      <c r="E21" s="29">
        <f t="shared" si="4"/>
        <v>0.45023696682464459</v>
      </c>
      <c r="F21" s="6">
        <v>3</v>
      </c>
      <c r="G21" s="29">
        <f t="shared" si="5"/>
        <v>0.2296303756672374</v>
      </c>
      <c r="H21" s="41">
        <f t="shared" si="1"/>
        <v>0.67986734249188197</v>
      </c>
      <c r="I21" s="63">
        <v>0</v>
      </c>
      <c r="J21" s="14">
        <v>0</v>
      </c>
      <c r="K21" s="10">
        <v>0</v>
      </c>
      <c r="L21" s="25">
        <v>0</v>
      </c>
      <c r="M21" s="27">
        <v>0</v>
      </c>
      <c r="N21" s="76">
        <v>0.14693940682881559</v>
      </c>
      <c r="O21" s="59">
        <v>0.14693940682881559</v>
      </c>
      <c r="P21" s="91">
        <v>0</v>
      </c>
      <c r="Q21" s="100">
        <v>0</v>
      </c>
      <c r="R21" s="98">
        <v>0</v>
      </c>
      <c r="S21" s="103">
        <v>0</v>
      </c>
      <c r="T21" s="114"/>
      <c r="U21" s="116"/>
      <c r="V21" s="68">
        <f t="shared" si="2"/>
        <v>0</v>
      </c>
      <c r="W21" s="87">
        <f t="shared" si="3"/>
        <v>0</v>
      </c>
      <c r="X21" s="13"/>
    </row>
    <row r="22" spans="1:24" x14ac:dyDescent="0.25">
      <c r="A22" s="92" t="s">
        <v>33</v>
      </c>
      <c r="B22" s="6">
        <v>0</v>
      </c>
      <c r="C22" s="6">
        <v>0</v>
      </c>
      <c r="D22" s="38">
        <f t="shared" si="0"/>
        <v>0</v>
      </c>
      <c r="E22" s="29">
        <f t="shared" si="4"/>
        <v>0</v>
      </c>
      <c r="F22" s="6">
        <v>0</v>
      </c>
      <c r="G22" s="29">
        <f t="shared" si="5"/>
        <v>0</v>
      </c>
      <c r="H22" s="41">
        <f t="shared" si="1"/>
        <v>0</v>
      </c>
      <c r="I22" s="63">
        <v>10</v>
      </c>
      <c r="J22" s="9">
        <v>9</v>
      </c>
      <c r="K22" s="10">
        <v>9</v>
      </c>
      <c r="L22" s="25">
        <v>9</v>
      </c>
      <c r="M22" s="27">
        <v>9</v>
      </c>
      <c r="N22" s="76">
        <v>8.7428947063145284</v>
      </c>
      <c r="O22" s="59">
        <v>10</v>
      </c>
      <c r="P22" s="91">
        <v>8</v>
      </c>
      <c r="Q22" s="100">
        <v>9</v>
      </c>
      <c r="R22" s="98">
        <v>9</v>
      </c>
      <c r="S22" s="103">
        <v>9</v>
      </c>
      <c r="T22" s="114"/>
      <c r="U22" s="116"/>
      <c r="V22" s="68">
        <f t="shared" si="2"/>
        <v>0</v>
      </c>
      <c r="W22" s="87">
        <f t="shared" si="3"/>
        <v>0</v>
      </c>
      <c r="X22" s="13"/>
    </row>
    <row r="23" spans="1:24" x14ac:dyDescent="0.25">
      <c r="A23" s="7" t="s">
        <v>35</v>
      </c>
      <c r="B23" s="6">
        <v>37</v>
      </c>
      <c r="C23" s="6">
        <v>140</v>
      </c>
      <c r="D23" s="38">
        <f t="shared" si="0"/>
        <v>177</v>
      </c>
      <c r="E23" s="29">
        <f t="shared" si="4"/>
        <v>13.281990521327014</v>
      </c>
      <c r="F23" s="6">
        <v>715</v>
      </c>
      <c r="G23" s="29">
        <f t="shared" si="5"/>
        <v>54.728572867358245</v>
      </c>
      <c r="H23" s="41">
        <f t="shared" si="1"/>
        <v>68.010563388685256</v>
      </c>
      <c r="I23" s="63">
        <v>105</v>
      </c>
      <c r="J23" s="9">
        <v>105</v>
      </c>
      <c r="K23" s="10">
        <v>105</v>
      </c>
      <c r="L23" s="25">
        <v>107</v>
      </c>
      <c r="M23" s="27">
        <v>107</v>
      </c>
      <c r="N23" s="76">
        <v>106.38413054406249</v>
      </c>
      <c r="O23" s="59">
        <v>102</v>
      </c>
      <c r="P23" s="91">
        <v>100</v>
      </c>
      <c r="Q23" s="100">
        <v>100</v>
      </c>
      <c r="R23" s="98">
        <v>94</v>
      </c>
      <c r="S23" s="103">
        <v>89</v>
      </c>
      <c r="T23" s="114"/>
      <c r="U23" s="116"/>
      <c r="V23" s="68">
        <f t="shared" si="2"/>
        <v>-5</v>
      </c>
      <c r="W23" s="87">
        <f t="shared" si="3"/>
        <v>-5</v>
      </c>
      <c r="X23" s="13"/>
    </row>
    <row r="24" spans="1:24" x14ac:dyDescent="0.25">
      <c r="A24" s="92" t="s">
        <v>36</v>
      </c>
      <c r="B24" s="6">
        <v>21</v>
      </c>
      <c r="C24" s="6">
        <v>55</v>
      </c>
      <c r="D24" s="38">
        <f t="shared" si="0"/>
        <v>76</v>
      </c>
      <c r="E24" s="29">
        <f t="shared" si="4"/>
        <v>5.7030015797788316</v>
      </c>
      <c r="F24" s="6">
        <v>403</v>
      </c>
      <c r="G24" s="29">
        <f t="shared" si="5"/>
        <v>30.847013797965555</v>
      </c>
      <c r="H24" s="41">
        <f t="shared" si="1"/>
        <v>36.550015377744387</v>
      </c>
      <c r="I24" s="63">
        <v>40</v>
      </c>
      <c r="J24" s="9">
        <v>33</v>
      </c>
      <c r="K24" s="10">
        <v>35</v>
      </c>
      <c r="L24" s="25">
        <v>35</v>
      </c>
      <c r="M24" s="27">
        <v>35</v>
      </c>
      <c r="N24" s="76">
        <v>35.559336452573369</v>
      </c>
      <c r="O24" s="59">
        <v>35</v>
      </c>
      <c r="P24" s="91">
        <v>37</v>
      </c>
      <c r="Q24" s="100">
        <v>35</v>
      </c>
      <c r="R24" s="98">
        <v>30</v>
      </c>
      <c r="S24" s="103">
        <v>33</v>
      </c>
      <c r="T24" s="114"/>
      <c r="U24" s="116"/>
      <c r="V24" s="68">
        <f t="shared" si="2"/>
        <v>3</v>
      </c>
      <c r="W24" s="87">
        <f t="shared" si="3"/>
        <v>3</v>
      </c>
      <c r="X24" s="13"/>
    </row>
    <row r="25" spans="1:24" x14ac:dyDescent="0.25">
      <c r="A25" s="7" t="s">
        <v>37</v>
      </c>
      <c r="B25" s="6">
        <v>21</v>
      </c>
      <c r="C25" s="6">
        <v>44</v>
      </c>
      <c r="D25" s="38">
        <f t="shared" si="0"/>
        <v>65</v>
      </c>
      <c r="E25" s="29">
        <f t="shared" si="4"/>
        <v>4.8775671406003154</v>
      </c>
      <c r="F25" s="6">
        <v>245</v>
      </c>
      <c r="G25" s="29">
        <f t="shared" si="5"/>
        <v>18.753147346157721</v>
      </c>
      <c r="H25" s="41">
        <f t="shared" si="1"/>
        <v>23.630714486758038</v>
      </c>
      <c r="I25" s="63">
        <v>7</v>
      </c>
      <c r="J25" s="9">
        <v>8</v>
      </c>
      <c r="K25" s="10">
        <v>8</v>
      </c>
      <c r="L25" s="25">
        <v>8</v>
      </c>
      <c r="M25" s="27">
        <v>8</v>
      </c>
      <c r="N25" s="76">
        <v>8.3388113375352848</v>
      </c>
      <c r="O25" s="59">
        <v>8.3388113375352848</v>
      </c>
      <c r="P25" s="91">
        <v>7</v>
      </c>
      <c r="Q25" s="100">
        <v>7</v>
      </c>
      <c r="R25" s="98">
        <v>7</v>
      </c>
      <c r="S25" s="103">
        <v>7</v>
      </c>
      <c r="T25" s="114"/>
      <c r="U25" s="116"/>
      <c r="V25" s="68">
        <f t="shared" si="2"/>
        <v>0</v>
      </c>
      <c r="W25" s="87">
        <f t="shared" si="3"/>
        <v>0</v>
      </c>
      <c r="X25" s="13"/>
    </row>
    <row r="26" spans="1:24" x14ac:dyDescent="0.25">
      <c r="A26" s="92" t="s">
        <v>38</v>
      </c>
      <c r="B26" s="6">
        <v>25</v>
      </c>
      <c r="C26" s="6">
        <v>108</v>
      </c>
      <c r="D26" s="38">
        <f t="shared" si="0"/>
        <v>133</v>
      </c>
      <c r="E26" s="29">
        <f t="shared" si="4"/>
        <v>9.9802527646129562</v>
      </c>
      <c r="F26" s="6">
        <v>550</v>
      </c>
      <c r="G26" s="29">
        <f t="shared" si="5"/>
        <v>42.098902205660188</v>
      </c>
      <c r="H26" s="41">
        <f t="shared" si="1"/>
        <v>52.079154970273144</v>
      </c>
      <c r="I26" s="63">
        <v>46</v>
      </c>
      <c r="J26" s="9">
        <v>50</v>
      </c>
      <c r="K26" s="10">
        <v>50</v>
      </c>
      <c r="L26" s="25">
        <v>50</v>
      </c>
      <c r="M26" s="27">
        <v>50</v>
      </c>
      <c r="N26" s="76">
        <v>46.836935926684973</v>
      </c>
      <c r="O26" s="59">
        <v>48</v>
      </c>
      <c r="P26" s="91">
        <v>46</v>
      </c>
      <c r="Q26" s="100">
        <v>43</v>
      </c>
      <c r="R26" s="98">
        <v>46</v>
      </c>
      <c r="S26" s="103">
        <v>48</v>
      </c>
      <c r="T26" s="114"/>
      <c r="U26" s="116"/>
      <c r="V26" s="68">
        <f t="shared" si="2"/>
        <v>2</v>
      </c>
      <c r="W26" s="87">
        <f t="shared" si="3"/>
        <v>2</v>
      </c>
      <c r="X26" s="13"/>
    </row>
    <row r="27" spans="1:24" x14ac:dyDescent="0.25">
      <c r="A27" s="92" t="s">
        <v>40</v>
      </c>
      <c r="B27" s="6">
        <v>18</v>
      </c>
      <c r="C27" s="6">
        <v>65</v>
      </c>
      <c r="D27" s="38">
        <f t="shared" si="0"/>
        <v>83</v>
      </c>
      <c r="E27" s="29">
        <f t="shared" si="4"/>
        <v>6.2282780410742502</v>
      </c>
      <c r="F27" s="6">
        <v>317</v>
      </c>
      <c r="G27" s="29">
        <f t="shared" si="5"/>
        <v>24.264276362171419</v>
      </c>
      <c r="H27" s="41">
        <f t="shared" si="1"/>
        <v>30.49255440324567</v>
      </c>
      <c r="I27" s="63">
        <v>35</v>
      </c>
      <c r="J27" s="9">
        <v>30</v>
      </c>
      <c r="K27" s="10">
        <v>31</v>
      </c>
      <c r="L27" s="25">
        <v>32</v>
      </c>
      <c r="M27" s="27">
        <v>32</v>
      </c>
      <c r="N27" s="76">
        <v>34.016472680870805</v>
      </c>
      <c r="O27" s="59">
        <v>33</v>
      </c>
      <c r="P27" s="91">
        <v>31</v>
      </c>
      <c r="Q27" s="100">
        <v>33</v>
      </c>
      <c r="R27" s="98">
        <v>31</v>
      </c>
      <c r="S27" s="103">
        <v>29</v>
      </c>
      <c r="T27" s="114"/>
      <c r="U27" s="116"/>
      <c r="V27" s="68">
        <f t="shared" si="2"/>
        <v>-2</v>
      </c>
      <c r="W27" s="87">
        <f t="shared" si="3"/>
        <v>-2</v>
      </c>
      <c r="X27" s="13"/>
    </row>
    <row r="28" spans="1:24" x14ac:dyDescent="0.25">
      <c r="A28" s="93" t="s">
        <v>41</v>
      </c>
      <c r="B28" s="6">
        <v>0</v>
      </c>
      <c r="C28" s="6">
        <v>0</v>
      </c>
      <c r="D28" s="38">
        <f t="shared" si="0"/>
        <v>0</v>
      </c>
      <c r="E28" s="29">
        <f t="shared" si="4"/>
        <v>0</v>
      </c>
      <c r="F28" s="6">
        <v>0</v>
      </c>
      <c r="G28" s="29">
        <f t="shared" si="5"/>
        <v>0</v>
      </c>
      <c r="H28" s="41">
        <f t="shared" si="1"/>
        <v>0</v>
      </c>
      <c r="I28" s="63">
        <v>0</v>
      </c>
      <c r="J28" s="14">
        <v>0</v>
      </c>
      <c r="K28" s="10">
        <v>0</v>
      </c>
      <c r="L28" s="25">
        <v>0</v>
      </c>
      <c r="M28" s="27">
        <v>0</v>
      </c>
      <c r="N28" s="76">
        <v>0</v>
      </c>
      <c r="O28" s="59">
        <v>0</v>
      </c>
      <c r="P28" s="91">
        <v>0</v>
      </c>
      <c r="Q28" s="100">
        <v>0</v>
      </c>
      <c r="R28" s="98">
        <v>0</v>
      </c>
      <c r="S28" s="103">
        <v>0</v>
      </c>
      <c r="T28" s="114"/>
      <c r="U28" s="116"/>
      <c r="V28" s="68">
        <f t="shared" si="2"/>
        <v>0</v>
      </c>
      <c r="W28" s="87">
        <f t="shared" si="3"/>
        <v>0</v>
      </c>
      <c r="X28" s="13"/>
    </row>
    <row r="29" spans="1:24" x14ac:dyDescent="0.25">
      <c r="A29" s="7" t="s">
        <v>42</v>
      </c>
      <c r="B29" s="6">
        <v>41</v>
      </c>
      <c r="C29" s="6">
        <v>78</v>
      </c>
      <c r="D29" s="38">
        <f t="shared" si="0"/>
        <v>119</v>
      </c>
      <c r="E29" s="29">
        <f t="shared" si="4"/>
        <v>8.9296998420221172</v>
      </c>
      <c r="F29" s="6">
        <v>411</v>
      </c>
      <c r="G29" s="29">
        <f t="shared" si="5"/>
        <v>31.459361466411526</v>
      </c>
      <c r="H29" s="41">
        <f t="shared" si="1"/>
        <v>40.389061308433639</v>
      </c>
      <c r="I29" s="63">
        <v>65</v>
      </c>
      <c r="J29" s="9">
        <v>55</v>
      </c>
      <c r="K29" s="10">
        <v>55</v>
      </c>
      <c r="L29" s="25">
        <v>55</v>
      </c>
      <c r="M29" s="27">
        <v>55</v>
      </c>
      <c r="N29" s="76">
        <v>60.832914427129651</v>
      </c>
      <c r="O29" s="59">
        <v>58</v>
      </c>
      <c r="P29" s="91">
        <v>60</v>
      </c>
      <c r="Q29" s="100">
        <v>58</v>
      </c>
      <c r="R29" s="98">
        <v>56</v>
      </c>
      <c r="S29" s="103">
        <v>52</v>
      </c>
      <c r="T29" s="114"/>
      <c r="U29" s="116"/>
      <c r="V29" s="68">
        <f t="shared" si="2"/>
        <v>-4</v>
      </c>
      <c r="W29" s="87">
        <f t="shared" si="3"/>
        <v>-4</v>
      </c>
      <c r="X29" s="13"/>
    </row>
    <row r="30" spans="1:24" x14ac:dyDescent="0.25">
      <c r="A30" s="93" t="s">
        <v>43</v>
      </c>
      <c r="B30" s="6">
        <v>0</v>
      </c>
      <c r="C30" s="6">
        <v>0</v>
      </c>
      <c r="D30" s="38">
        <f t="shared" si="0"/>
        <v>0</v>
      </c>
      <c r="E30" s="29">
        <f t="shared" si="4"/>
        <v>0</v>
      </c>
      <c r="F30" s="6">
        <v>0</v>
      </c>
      <c r="G30" s="29">
        <f t="shared" si="5"/>
        <v>0</v>
      </c>
      <c r="H30" s="41">
        <f t="shared" si="1"/>
        <v>0</v>
      </c>
      <c r="I30" s="63">
        <v>0</v>
      </c>
      <c r="J30" s="14">
        <v>0</v>
      </c>
      <c r="K30" s="10">
        <v>0</v>
      </c>
      <c r="L30" s="25">
        <v>0</v>
      </c>
      <c r="M30" s="27">
        <v>0</v>
      </c>
      <c r="N30" s="76">
        <v>0</v>
      </c>
      <c r="O30" s="59">
        <v>0</v>
      </c>
      <c r="P30" s="91">
        <v>0</v>
      </c>
      <c r="Q30" s="100">
        <v>0</v>
      </c>
      <c r="R30" s="98">
        <v>0</v>
      </c>
      <c r="S30" s="103">
        <v>0</v>
      </c>
      <c r="T30" s="114"/>
      <c r="U30" s="116"/>
      <c r="V30" s="68">
        <f t="shared" si="2"/>
        <v>0</v>
      </c>
      <c r="W30" s="87">
        <f t="shared" si="3"/>
        <v>0</v>
      </c>
      <c r="X30" s="13"/>
    </row>
    <row r="31" spans="1:24" x14ac:dyDescent="0.25">
      <c r="A31" s="93" t="s">
        <v>44</v>
      </c>
      <c r="B31" s="6">
        <v>0</v>
      </c>
      <c r="C31" s="6">
        <v>0</v>
      </c>
      <c r="D31" s="38">
        <f t="shared" si="0"/>
        <v>0</v>
      </c>
      <c r="E31" s="29">
        <f t="shared" si="4"/>
        <v>0</v>
      </c>
      <c r="F31" s="6">
        <v>0</v>
      </c>
      <c r="G31" s="29">
        <f t="shared" si="5"/>
        <v>0</v>
      </c>
      <c r="H31" s="41">
        <f t="shared" si="1"/>
        <v>0</v>
      </c>
      <c r="I31" s="63">
        <v>1</v>
      </c>
      <c r="J31" s="14">
        <v>0</v>
      </c>
      <c r="K31" s="10">
        <v>0</v>
      </c>
      <c r="L31" s="25">
        <v>0</v>
      </c>
      <c r="M31" s="27">
        <v>0</v>
      </c>
      <c r="N31" s="76">
        <v>0.44081822048644681</v>
      </c>
      <c r="O31" s="59">
        <v>0.44081822048644681</v>
      </c>
      <c r="P31" s="91">
        <v>0</v>
      </c>
      <c r="Q31" s="100">
        <v>0</v>
      </c>
      <c r="R31" s="98">
        <v>0</v>
      </c>
      <c r="S31" s="103">
        <v>0</v>
      </c>
      <c r="T31" s="114"/>
      <c r="U31" s="116"/>
      <c r="V31" s="68">
        <f t="shared" si="2"/>
        <v>0</v>
      </c>
      <c r="W31" s="87">
        <f t="shared" si="3"/>
        <v>0</v>
      </c>
      <c r="X31" s="13"/>
    </row>
    <row r="32" spans="1:24" x14ac:dyDescent="0.25">
      <c r="A32" s="7" t="s">
        <v>45</v>
      </c>
      <c r="B32" s="6">
        <v>9</v>
      </c>
      <c r="C32" s="6">
        <v>7</v>
      </c>
      <c r="D32" s="38">
        <f t="shared" si="0"/>
        <v>16</v>
      </c>
      <c r="E32" s="29">
        <f t="shared" si="4"/>
        <v>1.2006319115323856</v>
      </c>
      <c r="F32" s="6">
        <v>81</v>
      </c>
      <c r="G32" s="29">
        <f t="shared" si="5"/>
        <v>6.2000201430154096</v>
      </c>
      <c r="H32" s="41">
        <f t="shared" si="1"/>
        <v>7.4006520545477947</v>
      </c>
      <c r="I32" s="63">
        <v>1</v>
      </c>
      <c r="J32" s="14">
        <v>0</v>
      </c>
      <c r="K32" s="10">
        <v>0</v>
      </c>
      <c r="L32" s="25">
        <v>0</v>
      </c>
      <c r="M32" s="27">
        <v>0</v>
      </c>
      <c r="N32" s="76">
        <v>1.5061289199953598</v>
      </c>
      <c r="O32" s="59">
        <v>1</v>
      </c>
      <c r="P32" s="91">
        <v>1</v>
      </c>
      <c r="Q32" s="100">
        <v>1</v>
      </c>
      <c r="R32" s="98">
        <v>2</v>
      </c>
      <c r="S32" s="103">
        <v>3</v>
      </c>
      <c r="T32" s="114"/>
      <c r="U32" s="116"/>
      <c r="V32" s="68">
        <f t="shared" si="2"/>
        <v>1</v>
      </c>
      <c r="W32" s="87">
        <f t="shared" si="3"/>
        <v>1</v>
      </c>
      <c r="X32" s="13"/>
    </row>
    <row r="33" spans="1:24" x14ac:dyDescent="0.25">
      <c r="A33" s="92" t="s">
        <v>46</v>
      </c>
      <c r="B33" s="6">
        <v>2</v>
      </c>
      <c r="C33" s="6">
        <v>34</v>
      </c>
      <c r="D33" s="38">
        <f t="shared" si="0"/>
        <v>36</v>
      </c>
      <c r="E33" s="29">
        <f t="shared" si="4"/>
        <v>2.701421800947867</v>
      </c>
      <c r="F33" s="6">
        <v>63</v>
      </c>
      <c r="G33" s="29">
        <f t="shared" si="5"/>
        <v>4.8222378890119852</v>
      </c>
      <c r="H33" s="41">
        <f t="shared" si="1"/>
        <v>7.5236596899598522</v>
      </c>
      <c r="I33" s="63">
        <v>13</v>
      </c>
      <c r="J33" s="9">
        <v>15</v>
      </c>
      <c r="K33" s="10">
        <v>14</v>
      </c>
      <c r="L33" s="25">
        <v>13</v>
      </c>
      <c r="M33" s="27">
        <v>13</v>
      </c>
      <c r="N33" s="76">
        <v>10.212288774602683</v>
      </c>
      <c r="O33" s="59">
        <v>11</v>
      </c>
      <c r="P33" s="91">
        <v>12</v>
      </c>
      <c r="Q33" s="100">
        <v>11</v>
      </c>
      <c r="R33" s="98">
        <v>11</v>
      </c>
      <c r="S33" s="103">
        <v>10</v>
      </c>
      <c r="T33" s="114"/>
      <c r="U33" s="116"/>
      <c r="V33" s="68">
        <f t="shared" si="2"/>
        <v>-1</v>
      </c>
      <c r="W33" s="87">
        <f t="shared" si="3"/>
        <v>-1</v>
      </c>
      <c r="X33" s="13"/>
    </row>
    <row r="34" spans="1:24" x14ac:dyDescent="0.25">
      <c r="A34" s="92" t="s">
        <v>47</v>
      </c>
      <c r="B34" s="6">
        <v>10</v>
      </c>
      <c r="C34" s="6">
        <v>114</v>
      </c>
      <c r="D34" s="38">
        <f t="shared" si="0"/>
        <v>124</v>
      </c>
      <c r="E34" s="29">
        <f t="shared" si="4"/>
        <v>9.3048973143759888</v>
      </c>
      <c r="F34" s="6">
        <v>332</v>
      </c>
      <c r="G34" s="29">
        <f t="shared" si="5"/>
        <v>25.412428240507609</v>
      </c>
      <c r="H34" s="41">
        <f t="shared" si="1"/>
        <v>34.717325554883601</v>
      </c>
      <c r="I34" s="63">
        <v>36</v>
      </c>
      <c r="J34" s="9">
        <v>37</v>
      </c>
      <c r="K34" s="10">
        <v>37</v>
      </c>
      <c r="L34" s="25">
        <v>38</v>
      </c>
      <c r="M34" s="27">
        <v>38</v>
      </c>
      <c r="N34" s="76">
        <v>32.326669502339428</v>
      </c>
      <c r="O34" s="59">
        <v>37</v>
      </c>
      <c r="P34" s="91">
        <v>37</v>
      </c>
      <c r="Q34" s="100">
        <v>38</v>
      </c>
      <c r="R34" s="98">
        <v>38</v>
      </c>
      <c r="S34" s="103">
        <v>37</v>
      </c>
      <c r="T34" s="114"/>
      <c r="U34" s="116"/>
      <c r="V34" s="68">
        <f t="shared" si="2"/>
        <v>-1</v>
      </c>
      <c r="W34" s="87">
        <f t="shared" si="3"/>
        <v>-1</v>
      </c>
      <c r="X34" s="13"/>
    </row>
    <row r="35" spans="1:24" x14ac:dyDescent="0.25">
      <c r="A35" s="7" t="s">
        <v>48</v>
      </c>
      <c r="B35" s="6">
        <v>2</v>
      </c>
      <c r="C35" s="6">
        <v>18</v>
      </c>
      <c r="D35" s="38">
        <f t="shared" si="0"/>
        <v>20</v>
      </c>
      <c r="E35" s="29">
        <f t="shared" si="4"/>
        <v>1.5007898894154819</v>
      </c>
      <c r="F35" s="6">
        <v>54</v>
      </c>
      <c r="G35" s="29">
        <f t="shared" si="5"/>
        <v>4.1333467620102731</v>
      </c>
      <c r="H35" s="41">
        <f t="shared" si="1"/>
        <v>5.6341366514257549</v>
      </c>
      <c r="I35" s="63">
        <v>3</v>
      </c>
      <c r="J35" s="9">
        <v>3</v>
      </c>
      <c r="K35" s="10">
        <v>3</v>
      </c>
      <c r="L35" s="25">
        <v>3</v>
      </c>
      <c r="M35" s="27">
        <v>3</v>
      </c>
      <c r="N35" s="76">
        <v>3.3796063570627588</v>
      </c>
      <c r="O35" s="59">
        <v>3.3796063570627588</v>
      </c>
      <c r="P35" s="91">
        <v>4</v>
      </c>
      <c r="Q35" s="100">
        <v>4</v>
      </c>
      <c r="R35" s="98">
        <v>3</v>
      </c>
      <c r="S35" s="103">
        <v>3</v>
      </c>
      <c r="T35" s="114"/>
      <c r="U35" s="116"/>
      <c r="V35" s="68">
        <f t="shared" si="2"/>
        <v>0</v>
      </c>
      <c r="W35" s="87">
        <f t="shared" si="3"/>
        <v>0</v>
      </c>
      <c r="X35" s="13"/>
    </row>
    <row r="36" spans="1:24" x14ac:dyDescent="0.25">
      <c r="A36" s="7" t="s">
        <v>49</v>
      </c>
      <c r="B36" s="6">
        <v>27</v>
      </c>
      <c r="C36" s="6">
        <v>234</v>
      </c>
      <c r="D36" s="38">
        <f t="shared" si="0"/>
        <v>261</v>
      </c>
      <c r="E36" s="29">
        <f t="shared" si="4"/>
        <v>19.585308056872041</v>
      </c>
      <c r="F36" s="6">
        <v>896</v>
      </c>
      <c r="G36" s="29">
        <f t="shared" si="5"/>
        <v>68.582938865948236</v>
      </c>
      <c r="H36" s="41">
        <f t="shared" si="1"/>
        <v>88.168246922820273</v>
      </c>
      <c r="I36" s="63">
        <v>92</v>
      </c>
      <c r="J36" s="9">
        <v>90</v>
      </c>
      <c r="K36" s="10">
        <v>90</v>
      </c>
      <c r="L36" s="25">
        <v>90</v>
      </c>
      <c r="M36" s="27">
        <v>90</v>
      </c>
      <c r="N36" s="76">
        <v>90.551409458257609</v>
      </c>
      <c r="O36" s="59">
        <v>90</v>
      </c>
      <c r="P36" s="91">
        <v>90</v>
      </c>
      <c r="Q36" s="100">
        <v>88</v>
      </c>
      <c r="R36" s="98">
        <v>88</v>
      </c>
      <c r="S36" s="103">
        <v>88</v>
      </c>
      <c r="T36" s="114"/>
      <c r="U36" s="116"/>
      <c r="V36" s="68">
        <f t="shared" si="2"/>
        <v>0</v>
      </c>
      <c r="W36" s="87">
        <f t="shared" si="3"/>
        <v>0</v>
      </c>
      <c r="X36" s="55"/>
    </row>
    <row r="37" spans="1:24" ht="15.75" thickBot="1" x14ac:dyDescent="0.3">
      <c r="A37" s="2"/>
      <c r="B37" s="2">
        <f t="shared" ref="B37:G37" si="6">SUM(B4:B36)</f>
        <v>702</v>
      </c>
      <c r="C37" s="2">
        <f t="shared" si="6"/>
        <v>1830</v>
      </c>
      <c r="D37" s="40">
        <f t="shared" si="6"/>
        <v>2532</v>
      </c>
      <c r="E37" s="39">
        <f t="shared" si="6"/>
        <v>189.99999999999997</v>
      </c>
      <c r="F37" s="2">
        <f t="shared" si="6"/>
        <v>9929</v>
      </c>
      <c r="G37" s="39">
        <f t="shared" si="6"/>
        <v>760.00000000000023</v>
      </c>
      <c r="H37" s="21">
        <f>SUM(H4:H36)</f>
        <v>949.99999999999977</v>
      </c>
      <c r="I37" s="2">
        <v>1000</v>
      </c>
      <c r="J37" s="4">
        <v>950</v>
      </c>
      <c r="K37" s="22">
        <v>950</v>
      </c>
      <c r="L37" s="26">
        <v>950</v>
      </c>
      <c r="M37" s="26">
        <v>950</v>
      </c>
      <c r="N37" s="106">
        <v>949.99999999999989</v>
      </c>
      <c r="O37" s="107">
        <f t="shared" ref="O37:S37" si="7">SUM(O4:O36)</f>
        <v>950.20416843896214</v>
      </c>
      <c r="P37" s="108">
        <f t="shared" si="7"/>
        <v>950</v>
      </c>
      <c r="Q37" s="109">
        <f t="shared" si="7"/>
        <v>950</v>
      </c>
      <c r="R37" s="110">
        <f t="shared" si="7"/>
        <v>950</v>
      </c>
      <c r="S37" s="110">
        <f t="shared" si="7"/>
        <v>950</v>
      </c>
      <c r="T37" s="110"/>
      <c r="U37" s="110"/>
      <c r="V37" s="111">
        <f t="shared" si="2"/>
        <v>0</v>
      </c>
      <c r="W37" s="112">
        <f>SUM(W4:W36)</f>
        <v>0</v>
      </c>
      <c r="X37" s="1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CA99F-FC01-4864-ABF3-791C02AA9704}">
  <dimension ref="A1:V902"/>
  <sheetViews>
    <sheetView workbookViewId="0">
      <selection activeCell="X13" sqref="X13"/>
    </sheetView>
  </sheetViews>
  <sheetFormatPr defaultRowHeight="15" x14ac:dyDescent="0.25"/>
  <cols>
    <col min="2" max="3" width="8.7109375" bestFit="1" customWidth="1"/>
    <col min="4" max="4" width="9" bestFit="1" customWidth="1"/>
    <col min="5" max="5" width="9.85546875" bestFit="1" customWidth="1"/>
    <col min="6" max="6" width="11.42578125" bestFit="1" customWidth="1"/>
    <col min="7" max="7" width="9.85546875" bestFit="1" customWidth="1"/>
    <col min="17" max="17" width="9.140625" style="97"/>
    <col min="18" max="18" width="0" hidden="1" customWidth="1"/>
    <col min="19" max="19" width="9.140625" style="99"/>
    <col min="20" max="20" width="9.7109375" hidden="1" customWidth="1"/>
    <col min="21" max="21" width="10.140625" bestFit="1" customWidth="1"/>
    <col min="22" max="22" width="34" bestFit="1" customWidth="1"/>
  </cols>
  <sheetData>
    <row r="1" spans="1:22" x14ac:dyDescent="0.25">
      <c r="S1" s="97"/>
    </row>
    <row r="2" spans="1:22" ht="15.75" thickBot="1" x14ac:dyDescent="0.3">
      <c r="A2" s="52"/>
      <c r="B2" s="52"/>
      <c r="C2" s="52"/>
      <c r="D2" s="52"/>
      <c r="E2" s="57">
        <v>0.2</v>
      </c>
      <c r="F2" s="58"/>
      <c r="G2" s="57">
        <v>0.8</v>
      </c>
      <c r="H2" s="52"/>
      <c r="I2" s="52"/>
      <c r="J2" s="52"/>
      <c r="K2" s="52"/>
      <c r="L2" s="52"/>
      <c r="M2" s="52"/>
      <c r="N2" s="52"/>
      <c r="O2" s="52"/>
      <c r="P2" s="52"/>
      <c r="Q2" s="58"/>
      <c r="R2" s="52"/>
      <c r="S2" s="58"/>
      <c r="T2" s="52"/>
      <c r="U2" s="52"/>
      <c r="V2" s="52"/>
    </row>
    <row r="3" spans="1:22" x14ac:dyDescent="0.25">
      <c r="A3" s="2" t="s">
        <v>0</v>
      </c>
      <c r="B3" s="2" t="s">
        <v>1</v>
      </c>
      <c r="C3" s="2" t="s">
        <v>2</v>
      </c>
      <c r="D3" s="3" t="s">
        <v>50</v>
      </c>
      <c r="E3" s="3" t="s">
        <v>6</v>
      </c>
      <c r="F3" s="2" t="s">
        <v>3</v>
      </c>
      <c r="G3" s="2" t="s">
        <v>6</v>
      </c>
      <c r="H3" s="2" t="s">
        <v>6</v>
      </c>
      <c r="I3" s="2">
        <v>2013</v>
      </c>
      <c r="J3" s="4">
        <v>2014</v>
      </c>
      <c r="K3" s="4">
        <v>2015</v>
      </c>
      <c r="L3" s="2">
        <v>2016</v>
      </c>
      <c r="M3" s="2">
        <v>2017</v>
      </c>
      <c r="N3" s="65">
        <v>2018</v>
      </c>
      <c r="O3" s="2">
        <v>2019</v>
      </c>
      <c r="P3" s="81">
        <v>2020</v>
      </c>
      <c r="Q3" s="2">
        <v>2021</v>
      </c>
      <c r="R3" s="5">
        <v>2022</v>
      </c>
      <c r="S3" s="95">
        <v>2022</v>
      </c>
      <c r="T3" s="5" t="s">
        <v>8</v>
      </c>
      <c r="U3" s="2" t="s">
        <v>72</v>
      </c>
      <c r="V3" s="2" t="s">
        <v>9</v>
      </c>
    </row>
    <row r="4" spans="1:22" x14ac:dyDescent="0.25">
      <c r="A4" s="92" t="s">
        <v>10</v>
      </c>
      <c r="B4" s="6">
        <v>0</v>
      </c>
      <c r="C4" s="6">
        <v>0</v>
      </c>
      <c r="D4" s="38">
        <f t="shared" ref="D4:D36" si="0">B4+C4</f>
        <v>0</v>
      </c>
      <c r="E4" s="29">
        <f>D4/2408*0.2*950</f>
        <v>0</v>
      </c>
      <c r="F4" s="6">
        <v>0</v>
      </c>
      <c r="G4" s="29">
        <f>F4/10822*0.8*950</f>
        <v>0</v>
      </c>
      <c r="H4" s="41">
        <f t="shared" ref="H4:H36" si="1">G4+E4</f>
        <v>0</v>
      </c>
      <c r="I4" s="63">
        <v>9</v>
      </c>
      <c r="J4" s="9">
        <v>5</v>
      </c>
      <c r="K4" s="10">
        <v>6</v>
      </c>
      <c r="L4" s="25">
        <v>6</v>
      </c>
      <c r="M4" s="27">
        <v>6</v>
      </c>
      <c r="N4" s="76">
        <v>6.7592127141255203</v>
      </c>
      <c r="O4" s="59">
        <v>8</v>
      </c>
      <c r="P4" s="91">
        <v>7</v>
      </c>
      <c r="Q4" s="100">
        <v>8</v>
      </c>
      <c r="R4" s="96">
        <f>H4</f>
        <v>0</v>
      </c>
      <c r="S4" s="98">
        <v>8</v>
      </c>
      <c r="T4" s="68">
        <f t="shared" ref="T4:T37" si="2">S4-R4</f>
        <v>8</v>
      </c>
      <c r="U4" s="87">
        <f t="shared" ref="U4:U37" si="3">S4-Q4</f>
        <v>0</v>
      </c>
      <c r="V4" s="13"/>
    </row>
    <row r="5" spans="1:22" x14ac:dyDescent="0.25">
      <c r="A5" s="93" t="s">
        <v>12</v>
      </c>
      <c r="B5" s="6">
        <v>3</v>
      </c>
      <c r="C5" s="6">
        <v>1</v>
      </c>
      <c r="D5" s="38">
        <f t="shared" si="0"/>
        <v>4</v>
      </c>
      <c r="E5" s="29">
        <f t="shared" ref="E5:E36" si="4">D5/2408*0.2*950</f>
        <v>0.31561461794019935</v>
      </c>
      <c r="F5" s="6">
        <v>7</v>
      </c>
      <c r="G5" s="29">
        <f t="shared" ref="G5:G36" si="5">F5/10822*0.8*950</f>
        <v>0.49159120310478654</v>
      </c>
      <c r="H5" s="41">
        <f t="shared" si="1"/>
        <v>0.80720582104498595</v>
      </c>
      <c r="I5" s="63">
        <v>1</v>
      </c>
      <c r="J5" s="14">
        <v>0</v>
      </c>
      <c r="K5" s="10">
        <v>0</v>
      </c>
      <c r="L5" s="25">
        <v>0</v>
      </c>
      <c r="M5" s="27">
        <v>0</v>
      </c>
      <c r="N5" s="76">
        <v>0.40408336877924289</v>
      </c>
      <c r="O5" s="59">
        <v>0.40408336877924289</v>
      </c>
      <c r="P5" s="91">
        <v>0</v>
      </c>
      <c r="Q5" s="100">
        <v>0</v>
      </c>
      <c r="R5" s="96">
        <f t="shared" ref="R5:R37" si="6">H5</f>
        <v>0.80720582104498595</v>
      </c>
      <c r="S5" s="98">
        <v>0</v>
      </c>
      <c r="T5" s="68">
        <f t="shared" si="2"/>
        <v>-0.80720582104498595</v>
      </c>
      <c r="U5" s="87">
        <f t="shared" si="3"/>
        <v>0</v>
      </c>
      <c r="V5" s="13"/>
    </row>
    <row r="6" spans="1:22" x14ac:dyDescent="0.25">
      <c r="A6" s="7" t="s">
        <v>13</v>
      </c>
      <c r="B6" s="6">
        <v>123</v>
      </c>
      <c r="C6" s="6">
        <v>146</v>
      </c>
      <c r="D6" s="38">
        <f t="shared" si="0"/>
        <v>269</v>
      </c>
      <c r="E6" s="29">
        <f t="shared" si="4"/>
        <v>21.225083056478404</v>
      </c>
      <c r="F6" s="6">
        <v>1694</v>
      </c>
      <c r="G6" s="29">
        <f t="shared" si="5"/>
        <v>118.96507115135836</v>
      </c>
      <c r="H6" s="41">
        <f t="shared" si="1"/>
        <v>140.19015420783677</v>
      </c>
      <c r="I6" s="63">
        <v>125</v>
      </c>
      <c r="J6" s="9">
        <v>110</v>
      </c>
      <c r="K6" s="10">
        <v>110</v>
      </c>
      <c r="L6" s="25">
        <v>110</v>
      </c>
      <c r="M6" s="27">
        <v>110</v>
      </c>
      <c r="N6" s="76">
        <v>103.77595607285102</v>
      </c>
      <c r="O6" s="59">
        <v>110</v>
      </c>
      <c r="P6" s="91">
        <v>105</v>
      </c>
      <c r="Q6" s="100">
        <v>109</v>
      </c>
      <c r="R6" s="96">
        <f t="shared" si="6"/>
        <v>140.19015420783677</v>
      </c>
      <c r="S6" s="98">
        <v>115</v>
      </c>
      <c r="T6" s="68">
        <f t="shared" si="2"/>
        <v>-25.19015420783677</v>
      </c>
      <c r="U6" s="87">
        <f t="shared" si="3"/>
        <v>6</v>
      </c>
      <c r="V6" s="13"/>
    </row>
    <row r="7" spans="1:22" x14ac:dyDescent="0.25">
      <c r="A7" s="7" t="s">
        <v>14</v>
      </c>
      <c r="B7" s="6">
        <v>15</v>
      </c>
      <c r="C7" s="6">
        <v>76</v>
      </c>
      <c r="D7" s="38">
        <f t="shared" si="0"/>
        <v>91</v>
      </c>
      <c r="E7" s="29">
        <f t="shared" si="4"/>
        <v>7.1802325581395348</v>
      </c>
      <c r="F7" s="6">
        <v>299</v>
      </c>
      <c r="G7" s="29">
        <f t="shared" si="5"/>
        <v>20.997967104047316</v>
      </c>
      <c r="H7" s="41">
        <f t="shared" si="1"/>
        <v>28.178199662186849</v>
      </c>
      <c r="I7" s="63">
        <v>72</v>
      </c>
      <c r="J7" s="9">
        <v>60</v>
      </c>
      <c r="K7" s="10">
        <v>55</v>
      </c>
      <c r="L7" s="25">
        <v>55</v>
      </c>
      <c r="M7" s="27">
        <v>55</v>
      </c>
      <c r="N7" s="76">
        <v>44.485905417423922</v>
      </c>
      <c r="O7" s="59">
        <v>50</v>
      </c>
      <c r="P7" s="91">
        <v>48</v>
      </c>
      <c r="Q7" s="100">
        <v>45</v>
      </c>
      <c r="R7" s="96">
        <f t="shared" si="6"/>
        <v>28.178199662186849</v>
      </c>
      <c r="S7" s="98">
        <v>42</v>
      </c>
      <c r="T7" s="68">
        <f t="shared" si="2"/>
        <v>13.821800337813151</v>
      </c>
      <c r="U7" s="87">
        <f t="shared" si="3"/>
        <v>-3</v>
      </c>
      <c r="V7" s="13"/>
    </row>
    <row r="8" spans="1:22" x14ac:dyDescent="0.25">
      <c r="A8" s="7" t="s">
        <v>15</v>
      </c>
      <c r="B8" s="6">
        <v>69</v>
      </c>
      <c r="C8" s="6">
        <v>221</v>
      </c>
      <c r="D8" s="38">
        <f t="shared" si="0"/>
        <v>290</v>
      </c>
      <c r="E8" s="29">
        <f t="shared" si="4"/>
        <v>22.882059800664454</v>
      </c>
      <c r="F8" s="6">
        <v>1333</v>
      </c>
      <c r="G8" s="29">
        <f t="shared" si="5"/>
        <v>93.613010534097228</v>
      </c>
      <c r="H8" s="41">
        <f t="shared" si="1"/>
        <v>116.49507033476168</v>
      </c>
      <c r="I8" s="63">
        <v>90</v>
      </c>
      <c r="J8" s="9">
        <v>100</v>
      </c>
      <c r="K8" s="10">
        <v>100</v>
      </c>
      <c r="L8" s="25">
        <v>100</v>
      </c>
      <c r="M8" s="27">
        <v>100</v>
      </c>
      <c r="N8" s="76">
        <v>101.27798615676114</v>
      </c>
      <c r="O8" s="59">
        <v>100</v>
      </c>
      <c r="P8" s="91">
        <v>102</v>
      </c>
      <c r="Q8" s="100">
        <v>105</v>
      </c>
      <c r="R8" s="96">
        <f t="shared" si="6"/>
        <v>116.49507033476168</v>
      </c>
      <c r="S8" s="98">
        <v>105</v>
      </c>
      <c r="T8" s="68">
        <f t="shared" si="2"/>
        <v>-11.495070334761678</v>
      </c>
      <c r="U8" s="87">
        <f t="shared" si="3"/>
        <v>0</v>
      </c>
      <c r="V8" s="13"/>
    </row>
    <row r="9" spans="1:22" x14ac:dyDescent="0.25">
      <c r="A9" s="92" t="s">
        <v>17</v>
      </c>
      <c r="B9" s="6">
        <v>21</v>
      </c>
      <c r="C9" s="6">
        <v>99</v>
      </c>
      <c r="D9" s="38">
        <f t="shared" si="0"/>
        <v>120</v>
      </c>
      <c r="E9" s="29">
        <f t="shared" si="4"/>
        <v>9.4684385382059819</v>
      </c>
      <c r="F9" s="6">
        <v>536</v>
      </c>
      <c r="G9" s="29">
        <f t="shared" si="5"/>
        <v>37.641840694880798</v>
      </c>
      <c r="H9" s="41">
        <f t="shared" si="1"/>
        <v>47.110279233086779</v>
      </c>
      <c r="I9" s="63">
        <v>47</v>
      </c>
      <c r="J9" s="9">
        <v>35</v>
      </c>
      <c r="K9" s="10">
        <v>37</v>
      </c>
      <c r="L9" s="25">
        <v>36</v>
      </c>
      <c r="M9" s="27">
        <v>38</v>
      </c>
      <c r="N9" s="76">
        <v>49.114496732531613</v>
      </c>
      <c r="O9" s="59">
        <v>40</v>
      </c>
      <c r="P9" s="91">
        <v>46</v>
      </c>
      <c r="Q9" s="100">
        <v>46</v>
      </c>
      <c r="R9" s="96">
        <f t="shared" si="6"/>
        <v>47.110279233086779</v>
      </c>
      <c r="S9" s="98">
        <v>46</v>
      </c>
      <c r="T9" s="68">
        <f t="shared" si="2"/>
        <v>-1.1102792330867786</v>
      </c>
      <c r="U9" s="87">
        <f t="shared" si="3"/>
        <v>0</v>
      </c>
      <c r="V9" s="55"/>
    </row>
    <row r="10" spans="1:22" x14ac:dyDescent="0.25">
      <c r="A10" s="7" t="s">
        <v>18</v>
      </c>
      <c r="B10" s="6">
        <v>10</v>
      </c>
      <c r="C10" s="6">
        <v>13</v>
      </c>
      <c r="D10" s="38">
        <f t="shared" si="0"/>
        <v>23</v>
      </c>
      <c r="E10" s="29">
        <f t="shared" si="4"/>
        <v>1.8147840531561463</v>
      </c>
      <c r="F10" s="6">
        <v>55</v>
      </c>
      <c r="G10" s="29">
        <f t="shared" si="5"/>
        <v>3.8625023101090372</v>
      </c>
      <c r="H10" s="41">
        <f t="shared" si="1"/>
        <v>5.6772863632651838</v>
      </c>
      <c r="I10" s="63">
        <v>5</v>
      </c>
      <c r="J10" s="9">
        <v>5</v>
      </c>
      <c r="K10" s="10">
        <v>5</v>
      </c>
      <c r="L10" s="25">
        <v>5</v>
      </c>
      <c r="M10" s="27">
        <v>5</v>
      </c>
      <c r="N10" s="76">
        <v>4.4816519082788755</v>
      </c>
      <c r="O10" s="59">
        <v>4</v>
      </c>
      <c r="P10" s="91">
        <v>5</v>
      </c>
      <c r="Q10" s="100">
        <v>6</v>
      </c>
      <c r="R10" s="96">
        <f t="shared" si="6"/>
        <v>5.6772863632651838</v>
      </c>
      <c r="S10" s="98">
        <v>6</v>
      </c>
      <c r="T10" s="68">
        <f t="shared" si="2"/>
        <v>0.32271363673481623</v>
      </c>
      <c r="U10" s="87">
        <f t="shared" si="3"/>
        <v>0</v>
      </c>
      <c r="V10" s="13"/>
    </row>
    <row r="11" spans="1:22" x14ac:dyDescent="0.25">
      <c r="A11" s="7" t="s">
        <v>20</v>
      </c>
      <c r="B11" s="6">
        <v>10</v>
      </c>
      <c r="C11" s="6">
        <v>79</v>
      </c>
      <c r="D11" s="38">
        <f t="shared" si="0"/>
        <v>89</v>
      </c>
      <c r="E11" s="29">
        <f t="shared" si="4"/>
        <v>7.0224252491694354</v>
      </c>
      <c r="F11" s="6">
        <v>369</v>
      </c>
      <c r="G11" s="29">
        <f t="shared" si="5"/>
        <v>25.913879135095176</v>
      </c>
      <c r="H11" s="41">
        <f t="shared" si="1"/>
        <v>32.936304384264609</v>
      </c>
      <c r="I11" s="63">
        <v>36</v>
      </c>
      <c r="J11" s="9">
        <v>32</v>
      </c>
      <c r="K11" s="10">
        <v>32</v>
      </c>
      <c r="L11" s="25">
        <v>32</v>
      </c>
      <c r="M11" s="27">
        <v>32</v>
      </c>
      <c r="N11" s="76">
        <v>26.155214415529173</v>
      </c>
      <c r="O11" s="59">
        <v>30</v>
      </c>
      <c r="P11" s="91">
        <v>30</v>
      </c>
      <c r="Q11" s="100">
        <v>28</v>
      </c>
      <c r="R11" s="96">
        <f t="shared" si="6"/>
        <v>32.936304384264609</v>
      </c>
      <c r="S11" s="98">
        <v>31</v>
      </c>
      <c r="T11" s="68">
        <f t="shared" si="2"/>
        <v>-1.9363043842646093</v>
      </c>
      <c r="U11" s="87">
        <f t="shared" si="3"/>
        <v>3</v>
      </c>
      <c r="V11" s="13"/>
    </row>
    <row r="12" spans="1:22" x14ac:dyDescent="0.25">
      <c r="A12" s="7" t="s">
        <v>21</v>
      </c>
      <c r="B12" s="6">
        <v>60</v>
      </c>
      <c r="C12" s="6">
        <v>111</v>
      </c>
      <c r="D12" s="38">
        <f t="shared" si="0"/>
        <v>171</v>
      </c>
      <c r="E12" s="29">
        <f t="shared" si="4"/>
        <v>13.492524916943522</v>
      </c>
      <c r="F12" s="6">
        <v>859</v>
      </c>
      <c r="G12" s="29">
        <f t="shared" si="5"/>
        <v>60.325263352430241</v>
      </c>
      <c r="H12" s="41">
        <f t="shared" si="1"/>
        <v>73.817788269373764</v>
      </c>
      <c r="I12" s="63">
        <v>60</v>
      </c>
      <c r="J12" s="9">
        <v>70</v>
      </c>
      <c r="K12" s="10">
        <v>65</v>
      </c>
      <c r="L12" s="25">
        <v>63</v>
      </c>
      <c r="M12" s="27">
        <v>63</v>
      </c>
      <c r="N12" s="76">
        <v>66.67375584857507</v>
      </c>
      <c r="O12" s="59">
        <v>65</v>
      </c>
      <c r="P12" s="91">
        <v>70</v>
      </c>
      <c r="Q12" s="100">
        <v>72</v>
      </c>
      <c r="R12" s="96">
        <f t="shared" si="6"/>
        <v>73.817788269373764</v>
      </c>
      <c r="S12" s="98">
        <v>72</v>
      </c>
      <c r="T12" s="68">
        <f t="shared" si="2"/>
        <v>-1.8177882693737644</v>
      </c>
      <c r="U12" s="87">
        <f t="shared" si="3"/>
        <v>0</v>
      </c>
      <c r="V12" s="13"/>
    </row>
    <row r="13" spans="1:22" x14ac:dyDescent="0.25">
      <c r="A13" s="92" t="s">
        <v>22</v>
      </c>
      <c r="B13" s="6">
        <v>147</v>
      </c>
      <c r="C13" s="6">
        <v>94</v>
      </c>
      <c r="D13" s="38">
        <f t="shared" si="0"/>
        <v>241</v>
      </c>
      <c r="E13" s="29">
        <f t="shared" si="4"/>
        <v>19.015780730897013</v>
      </c>
      <c r="F13" s="6">
        <v>1338</v>
      </c>
      <c r="G13" s="29">
        <f t="shared" si="5"/>
        <v>93.964147107743486</v>
      </c>
      <c r="H13" s="41">
        <f t="shared" si="1"/>
        <v>112.97992783864049</v>
      </c>
      <c r="I13" s="63">
        <v>75</v>
      </c>
      <c r="J13" s="9">
        <v>75</v>
      </c>
      <c r="K13" s="10">
        <v>80</v>
      </c>
      <c r="L13" s="25">
        <v>80</v>
      </c>
      <c r="M13" s="27">
        <v>78</v>
      </c>
      <c r="N13" s="76">
        <v>86.069757549978732</v>
      </c>
      <c r="O13" s="59">
        <v>80</v>
      </c>
      <c r="P13" s="91">
        <v>82</v>
      </c>
      <c r="Q13" s="100">
        <v>81</v>
      </c>
      <c r="R13" s="96">
        <f t="shared" si="6"/>
        <v>112.97992783864049</v>
      </c>
      <c r="S13" s="98">
        <v>87</v>
      </c>
      <c r="T13" s="68">
        <f t="shared" si="2"/>
        <v>-25.979927838640492</v>
      </c>
      <c r="U13" s="87">
        <f t="shared" si="3"/>
        <v>6</v>
      </c>
      <c r="V13" s="13"/>
    </row>
    <row r="14" spans="1:22" x14ac:dyDescent="0.25">
      <c r="A14" s="93" t="s">
        <v>23</v>
      </c>
      <c r="B14" s="6">
        <v>0</v>
      </c>
      <c r="C14" s="6">
        <v>0</v>
      </c>
      <c r="D14" s="38">
        <f t="shared" si="0"/>
        <v>0</v>
      </c>
      <c r="E14" s="29">
        <f t="shared" si="4"/>
        <v>0</v>
      </c>
      <c r="F14" s="6">
        <v>0</v>
      </c>
      <c r="G14" s="29">
        <f t="shared" si="5"/>
        <v>0</v>
      </c>
      <c r="H14" s="41">
        <f t="shared" si="1"/>
        <v>0</v>
      </c>
      <c r="I14" s="63">
        <v>0</v>
      </c>
      <c r="J14" s="14">
        <v>0</v>
      </c>
      <c r="K14" s="10">
        <v>0</v>
      </c>
      <c r="L14" s="25">
        <v>0</v>
      </c>
      <c r="M14" s="27">
        <v>0</v>
      </c>
      <c r="N14" s="76">
        <v>0</v>
      </c>
      <c r="O14" s="59">
        <v>0</v>
      </c>
      <c r="P14" s="91">
        <v>0</v>
      </c>
      <c r="Q14" s="100">
        <v>0</v>
      </c>
      <c r="R14" s="96">
        <f t="shared" si="6"/>
        <v>0</v>
      </c>
      <c r="S14" s="98">
        <v>0</v>
      </c>
      <c r="T14" s="68">
        <f t="shared" si="2"/>
        <v>0</v>
      </c>
      <c r="U14" s="87">
        <f t="shared" si="3"/>
        <v>0</v>
      </c>
      <c r="V14" s="13"/>
    </row>
    <row r="15" spans="1:22" x14ac:dyDescent="0.25">
      <c r="A15" s="92" t="s">
        <v>24</v>
      </c>
      <c r="B15" s="6">
        <v>0</v>
      </c>
      <c r="C15" s="6">
        <v>0</v>
      </c>
      <c r="D15" s="38">
        <f t="shared" si="0"/>
        <v>0</v>
      </c>
      <c r="E15" s="29">
        <f t="shared" si="4"/>
        <v>0</v>
      </c>
      <c r="F15" s="6">
        <v>0</v>
      </c>
      <c r="G15" s="29">
        <f t="shared" si="5"/>
        <v>0</v>
      </c>
      <c r="H15" s="41">
        <f t="shared" si="1"/>
        <v>0</v>
      </c>
      <c r="I15" s="63">
        <v>10</v>
      </c>
      <c r="J15" s="9">
        <v>9</v>
      </c>
      <c r="K15" s="10">
        <v>9</v>
      </c>
      <c r="L15" s="25">
        <v>9</v>
      </c>
      <c r="M15" s="27">
        <v>9</v>
      </c>
      <c r="N15" s="76">
        <v>7.4204400448551873</v>
      </c>
      <c r="O15" s="59">
        <v>10</v>
      </c>
      <c r="P15" s="91">
        <v>8</v>
      </c>
      <c r="Q15" s="100">
        <v>8</v>
      </c>
      <c r="R15" s="96">
        <f t="shared" si="6"/>
        <v>0</v>
      </c>
      <c r="S15" s="98">
        <v>8</v>
      </c>
      <c r="T15" s="68">
        <f t="shared" si="2"/>
        <v>8</v>
      </c>
      <c r="U15" s="87">
        <f t="shared" si="3"/>
        <v>0</v>
      </c>
      <c r="V15" s="13"/>
    </row>
    <row r="16" spans="1:22" x14ac:dyDescent="0.25">
      <c r="A16" s="93" t="s">
        <v>26</v>
      </c>
      <c r="B16" s="6">
        <v>2</v>
      </c>
      <c r="C16" s="6">
        <v>1</v>
      </c>
      <c r="D16" s="38">
        <f t="shared" si="0"/>
        <v>3</v>
      </c>
      <c r="E16" s="29">
        <f t="shared" si="4"/>
        <v>0.23671096345514947</v>
      </c>
      <c r="F16" s="6">
        <v>5</v>
      </c>
      <c r="G16" s="29">
        <f t="shared" si="5"/>
        <v>0.3511365736462761</v>
      </c>
      <c r="H16" s="41">
        <f t="shared" si="1"/>
        <v>0.58784753710142557</v>
      </c>
      <c r="I16" s="63">
        <v>0</v>
      </c>
      <c r="J16" s="14">
        <v>0</v>
      </c>
      <c r="K16" s="10">
        <v>0</v>
      </c>
      <c r="L16" s="25">
        <v>0</v>
      </c>
      <c r="M16" s="27">
        <v>0</v>
      </c>
      <c r="N16" s="76">
        <v>0</v>
      </c>
      <c r="O16" s="59">
        <v>0</v>
      </c>
      <c r="P16" s="91">
        <v>0</v>
      </c>
      <c r="Q16" s="100">
        <v>0</v>
      </c>
      <c r="R16" s="96">
        <f t="shared" si="6"/>
        <v>0.58784753710142557</v>
      </c>
      <c r="S16" s="98">
        <v>0</v>
      </c>
      <c r="T16" s="68">
        <f t="shared" si="2"/>
        <v>-0.58784753710142557</v>
      </c>
      <c r="U16" s="87">
        <f t="shared" si="3"/>
        <v>0</v>
      </c>
      <c r="V16" s="13"/>
    </row>
    <row r="17" spans="1:22" x14ac:dyDescent="0.25">
      <c r="A17" s="94" t="s">
        <v>27</v>
      </c>
      <c r="B17" s="6">
        <v>0</v>
      </c>
      <c r="C17" s="6">
        <v>0</v>
      </c>
      <c r="D17" s="38">
        <f t="shared" si="0"/>
        <v>0</v>
      </c>
      <c r="E17" s="29">
        <f t="shared" si="4"/>
        <v>0</v>
      </c>
      <c r="F17" s="6">
        <v>0</v>
      </c>
      <c r="G17" s="29">
        <f t="shared" si="5"/>
        <v>0</v>
      </c>
      <c r="H17" s="41">
        <f t="shared" si="1"/>
        <v>0</v>
      </c>
      <c r="I17" s="64">
        <v>0</v>
      </c>
      <c r="J17" s="18">
        <v>0</v>
      </c>
      <c r="K17" s="10">
        <v>0</v>
      </c>
      <c r="L17" s="25">
        <v>0</v>
      </c>
      <c r="M17" s="27">
        <v>0</v>
      </c>
      <c r="N17" s="76">
        <v>0</v>
      </c>
      <c r="O17" s="59">
        <v>0</v>
      </c>
      <c r="P17" s="91">
        <v>0</v>
      </c>
      <c r="Q17" s="100">
        <v>0</v>
      </c>
      <c r="R17" s="96">
        <f t="shared" si="6"/>
        <v>0</v>
      </c>
      <c r="S17" s="98">
        <v>0</v>
      </c>
      <c r="T17" s="68">
        <f t="shared" si="2"/>
        <v>0</v>
      </c>
      <c r="U17" s="87">
        <f t="shared" si="3"/>
        <v>0</v>
      </c>
      <c r="V17" s="13"/>
    </row>
    <row r="18" spans="1:22" x14ac:dyDescent="0.25">
      <c r="A18" s="93" t="s">
        <v>28</v>
      </c>
      <c r="B18" s="6">
        <v>0</v>
      </c>
      <c r="C18" s="6">
        <v>1</v>
      </c>
      <c r="D18" s="38">
        <f t="shared" si="0"/>
        <v>1</v>
      </c>
      <c r="E18" s="29">
        <f t="shared" si="4"/>
        <v>7.8903654485049837E-2</v>
      </c>
      <c r="F18" s="6">
        <v>0</v>
      </c>
      <c r="G18" s="29">
        <f t="shared" si="5"/>
        <v>0</v>
      </c>
      <c r="H18" s="41">
        <f t="shared" si="1"/>
        <v>7.8903654485049837E-2</v>
      </c>
      <c r="I18" s="63">
        <v>0</v>
      </c>
      <c r="J18" s="14">
        <v>0</v>
      </c>
      <c r="K18" s="10">
        <v>0</v>
      </c>
      <c r="L18" s="25">
        <v>0</v>
      </c>
      <c r="M18" s="27">
        <v>0</v>
      </c>
      <c r="N18" s="76">
        <v>0.22040911024322341</v>
      </c>
      <c r="O18" s="59">
        <v>0.22040911024322341</v>
      </c>
      <c r="P18" s="91">
        <v>0</v>
      </c>
      <c r="Q18" s="100">
        <v>0</v>
      </c>
      <c r="R18" s="96">
        <f t="shared" si="6"/>
        <v>7.8903654485049837E-2</v>
      </c>
      <c r="S18" s="98">
        <v>0</v>
      </c>
      <c r="T18" s="68">
        <f t="shared" si="2"/>
        <v>-7.8903654485049837E-2</v>
      </c>
      <c r="U18" s="87">
        <f t="shared" si="3"/>
        <v>0</v>
      </c>
      <c r="V18" s="13"/>
    </row>
    <row r="19" spans="1:22" x14ac:dyDescent="0.25">
      <c r="A19" s="92" t="s">
        <v>29</v>
      </c>
      <c r="B19" s="6">
        <v>3</v>
      </c>
      <c r="C19" s="6">
        <v>18</v>
      </c>
      <c r="D19" s="38">
        <f t="shared" si="0"/>
        <v>21</v>
      </c>
      <c r="E19" s="29">
        <f t="shared" si="4"/>
        <v>1.6569767441860466</v>
      </c>
      <c r="F19" s="6">
        <v>70</v>
      </c>
      <c r="G19" s="29">
        <f t="shared" si="5"/>
        <v>4.9159120310478661</v>
      </c>
      <c r="H19" s="41">
        <f t="shared" si="1"/>
        <v>6.5728887752339125</v>
      </c>
      <c r="I19" s="63">
        <v>8</v>
      </c>
      <c r="J19" s="9">
        <v>7</v>
      </c>
      <c r="K19" s="10">
        <v>7</v>
      </c>
      <c r="L19" s="25">
        <v>7</v>
      </c>
      <c r="M19" s="27">
        <v>7</v>
      </c>
      <c r="N19" s="76">
        <v>6.612273307296701</v>
      </c>
      <c r="O19" s="59">
        <v>8</v>
      </c>
      <c r="P19" s="91">
        <v>8</v>
      </c>
      <c r="Q19" s="100">
        <v>9</v>
      </c>
      <c r="R19" s="96">
        <f t="shared" si="6"/>
        <v>6.5728887752339125</v>
      </c>
      <c r="S19" s="98">
        <v>8</v>
      </c>
      <c r="T19" s="68">
        <f t="shared" si="2"/>
        <v>1.4271112247660875</v>
      </c>
      <c r="U19" s="87">
        <f t="shared" si="3"/>
        <v>-1</v>
      </c>
      <c r="V19" s="13"/>
    </row>
    <row r="20" spans="1:22" x14ac:dyDescent="0.25">
      <c r="A20" s="92" t="s">
        <v>30</v>
      </c>
      <c r="B20" s="6">
        <v>0</v>
      </c>
      <c r="C20" s="6">
        <v>0</v>
      </c>
      <c r="D20" s="38">
        <f t="shared" si="0"/>
        <v>0</v>
      </c>
      <c r="E20" s="29">
        <f t="shared" si="4"/>
        <v>0</v>
      </c>
      <c r="F20" s="6">
        <v>0</v>
      </c>
      <c r="G20" s="29">
        <f t="shared" si="5"/>
        <v>0</v>
      </c>
      <c r="H20" s="41">
        <f t="shared" si="1"/>
        <v>0</v>
      </c>
      <c r="I20" s="63">
        <v>8</v>
      </c>
      <c r="J20" s="9">
        <v>7</v>
      </c>
      <c r="K20" s="10">
        <v>7</v>
      </c>
      <c r="L20" s="25">
        <v>7</v>
      </c>
      <c r="M20" s="27">
        <v>7</v>
      </c>
      <c r="N20" s="76">
        <v>7.2735006380263716</v>
      </c>
      <c r="O20" s="59">
        <v>7.2735006380263716</v>
      </c>
      <c r="P20" s="91">
        <v>6</v>
      </c>
      <c r="Q20" s="100">
        <v>6</v>
      </c>
      <c r="R20" s="96">
        <f t="shared" si="6"/>
        <v>0</v>
      </c>
      <c r="S20" s="98">
        <v>7</v>
      </c>
      <c r="T20" s="68">
        <f t="shared" si="2"/>
        <v>7</v>
      </c>
      <c r="U20" s="87">
        <f t="shared" si="3"/>
        <v>1</v>
      </c>
      <c r="V20" s="13"/>
    </row>
    <row r="21" spans="1:22" x14ac:dyDescent="0.25">
      <c r="A21" s="93" t="s">
        <v>32</v>
      </c>
      <c r="B21" s="6">
        <v>0</v>
      </c>
      <c r="C21" s="6">
        <v>7</v>
      </c>
      <c r="D21" s="38">
        <f t="shared" si="0"/>
        <v>7</v>
      </c>
      <c r="E21" s="29">
        <f t="shared" si="4"/>
        <v>0.55232558139534882</v>
      </c>
      <c r="F21" s="6">
        <v>1</v>
      </c>
      <c r="G21" s="29">
        <f t="shared" si="5"/>
        <v>7.0227314729255225E-2</v>
      </c>
      <c r="H21" s="41">
        <f t="shared" si="1"/>
        <v>0.62255289612460407</v>
      </c>
      <c r="I21" s="63">
        <v>0</v>
      </c>
      <c r="J21" s="14">
        <v>0</v>
      </c>
      <c r="K21" s="10">
        <v>0</v>
      </c>
      <c r="L21" s="25">
        <v>0</v>
      </c>
      <c r="M21" s="27">
        <v>0</v>
      </c>
      <c r="N21" s="76">
        <v>0.14693940682881559</v>
      </c>
      <c r="O21" s="59">
        <v>0.14693940682881559</v>
      </c>
      <c r="P21" s="91">
        <v>0</v>
      </c>
      <c r="Q21" s="100">
        <v>0</v>
      </c>
      <c r="R21" s="96">
        <f t="shared" si="6"/>
        <v>0.62255289612460407</v>
      </c>
      <c r="S21" s="98">
        <v>0</v>
      </c>
      <c r="T21" s="68">
        <f t="shared" si="2"/>
        <v>-0.62255289612460407</v>
      </c>
      <c r="U21" s="87">
        <f t="shared" si="3"/>
        <v>0</v>
      </c>
      <c r="V21" s="13"/>
    </row>
    <row r="22" spans="1:22" x14ac:dyDescent="0.25">
      <c r="A22" s="92" t="s">
        <v>33</v>
      </c>
      <c r="B22" s="6">
        <v>0</v>
      </c>
      <c r="C22" s="6">
        <v>0</v>
      </c>
      <c r="D22" s="38">
        <f t="shared" si="0"/>
        <v>0</v>
      </c>
      <c r="E22" s="29">
        <f t="shared" si="4"/>
        <v>0</v>
      </c>
      <c r="F22" s="6">
        <v>0</v>
      </c>
      <c r="G22" s="29">
        <f t="shared" si="5"/>
        <v>0</v>
      </c>
      <c r="H22" s="41">
        <f t="shared" si="1"/>
        <v>0</v>
      </c>
      <c r="I22" s="63">
        <v>10</v>
      </c>
      <c r="J22" s="9">
        <v>9</v>
      </c>
      <c r="K22" s="10">
        <v>9</v>
      </c>
      <c r="L22" s="25">
        <v>9</v>
      </c>
      <c r="M22" s="27">
        <v>9</v>
      </c>
      <c r="N22" s="76">
        <v>8.7428947063145284</v>
      </c>
      <c r="O22" s="59">
        <v>10</v>
      </c>
      <c r="P22" s="91">
        <v>8</v>
      </c>
      <c r="Q22" s="100">
        <v>9</v>
      </c>
      <c r="R22" s="96">
        <f t="shared" si="6"/>
        <v>0</v>
      </c>
      <c r="S22" s="98">
        <v>9</v>
      </c>
      <c r="T22" s="68">
        <f t="shared" si="2"/>
        <v>9</v>
      </c>
      <c r="U22" s="87">
        <f t="shared" si="3"/>
        <v>0</v>
      </c>
      <c r="V22" s="13"/>
    </row>
    <row r="23" spans="1:22" x14ac:dyDescent="0.25">
      <c r="A23" s="7" t="s">
        <v>35</v>
      </c>
      <c r="B23" s="6">
        <v>46</v>
      </c>
      <c r="C23" s="6">
        <v>154</v>
      </c>
      <c r="D23" s="38">
        <f t="shared" si="0"/>
        <v>200</v>
      </c>
      <c r="E23" s="29">
        <f t="shared" si="4"/>
        <v>15.780730897009969</v>
      </c>
      <c r="F23" s="6">
        <v>775</v>
      </c>
      <c r="G23" s="29">
        <f t="shared" si="5"/>
        <v>54.426168915172802</v>
      </c>
      <c r="H23" s="41">
        <f t="shared" si="1"/>
        <v>70.206899812182769</v>
      </c>
      <c r="I23" s="63">
        <v>105</v>
      </c>
      <c r="J23" s="9">
        <v>105</v>
      </c>
      <c r="K23" s="10">
        <v>105</v>
      </c>
      <c r="L23" s="25">
        <v>107</v>
      </c>
      <c r="M23" s="27">
        <v>107</v>
      </c>
      <c r="N23" s="76">
        <v>106.38413054406249</v>
      </c>
      <c r="O23" s="59">
        <v>102</v>
      </c>
      <c r="P23" s="91">
        <v>100</v>
      </c>
      <c r="Q23" s="100">
        <v>100</v>
      </c>
      <c r="R23" s="96">
        <f t="shared" si="6"/>
        <v>70.206899812182769</v>
      </c>
      <c r="S23" s="98">
        <v>94</v>
      </c>
      <c r="T23" s="68">
        <f t="shared" si="2"/>
        <v>23.793100187817231</v>
      </c>
      <c r="U23" s="87">
        <f t="shared" si="3"/>
        <v>-6</v>
      </c>
      <c r="V23" s="13"/>
    </row>
    <row r="24" spans="1:22" x14ac:dyDescent="0.25">
      <c r="A24" s="92" t="s">
        <v>36</v>
      </c>
      <c r="B24" s="6">
        <v>25</v>
      </c>
      <c r="C24" s="6">
        <v>51</v>
      </c>
      <c r="D24" s="38">
        <f t="shared" si="0"/>
        <v>76</v>
      </c>
      <c r="E24" s="29">
        <f t="shared" si="4"/>
        <v>5.9966777408637881</v>
      </c>
      <c r="F24" s="6">
        <v>300</v>
      </c>
      <c r="G24" s="29">
        <f t="shared" si="5"/>
        <v>21.068194418776567</v>
      </c>
      <c r="H24" s="41">
        <f t="shared" si="1"/>
        <v>27.064872159640355</v>
      </c>
      <c r="I24" s="63">
        <v>40</v>
      </c>
      <c r="J24" s="9">
        <v>33</v>
      </c>
      <c r="K24" s="10">
        <v>35</v>
      </c>
      <c r="L24" s="25">
        <v>35</v>
      </c>
      <c r="M24" s="27">
        <v>35</v>
      </c>
      <c r="N24" s="76">
        <v>35.559336452573369</v>
      </c>
      <c r="O24" s="59">
        <v>35</v>
      </c>
      <c r="P24" s="91">
        <v>37</v>
      </c>
      <c r="Q24" s="100">
        <v>35</v>
      </c>
      <c r="R24" s="96">
        <f t="shared" si="6"/>
        <v>27.064872159640355</v>
      </c>
      <c r="S24" s="98">
        <v>30</v>
      </c>
      <c r="T24" s="68">
        <f t="shared" si="2"/>
        <v>2.9351278403596446</v>
      </c>
      <c r="U24" s="87">
        <f t="shared" si="3"/>
        <v>-5</v>
      </c>
      <c r="V24" s="13"/>
    </row>
    <row r="25" spans="1:22" x14ac:dyDescent="0.25">
      <c r="A25" s="7" t="s">
        <v>37</v>
      </c>
      <c r="B25" s="6">
        <v>15</v>
      </c>
      <c r="C25" s="6">
        <v>34</v>
      </c>
      <c r="D25" s="38">
        <f t="shared" si="0"/>
        <v>49</v>
      </c>
      <c r="E25" s="29">
        <f t="shared" si="4"/>
        <v>3.8662790697674425</v>
      </c>
      <c r="F25" s="6">
        <v>150</v>
      </c>
      <c r="G25" s="29">
        <f t="shared" si="5"/>
        <v>10.534097209388284</v>
      </c>
      <c r="H25" s="41">
        <f t="shared" si="1"/>
        <v>14.400376279155726</v>
      </c>
      <c r="I25" s="63">
        <v>7</v>
      </c>
      <c r="J25" s="9">
        <v>8</v>
      </c>
      <c r="K25" s="10">
        <v>8</v>
      </c>
      <c r="L25" s="25">
        <v>8</v>
      </c>
      <c r="M25" s="27">
        <v>8</v>
      </c>
      <c r="N25" s="76">
        <v>8.3388113375352848</v>
      </c>
      <c r="O25" s="59">
        <v>8.3388113375352848</v>
      </c>
      <c r="P25" s="91">
        <v>7</v>
      </c>
      <c r="Q25" s="100">
        <v>7</v>
      </c>
      <c r="R25" s="96">
        <f t="shared" si="6"/>
        <v>14.400376279155726</v>
      </c>
      <c r="S25" s="98">
        <v>7</v>
      </c>
      <c r="T25" s="68">
        <f t="shared" si="2"/>
        <v>-7.4003762791557257</v>
      </c>
      <c r="U25" s="87">
        <f t="shared" si="3"/>
        <v>0</v>
      </c>
      <c r="V25" s="13"/>
    </row>
    <row r="26" spans="1:22" x14ac:dyDescent="0.25">
      <c r="A26" s="92" t="s">
        <v>38</v>
      </c>
      <c r="B26" s="6">
        <v>24</v>
      </c>
      <c r="C26" s="6">
        <v>118</v>
      </c>
      <c r="D26" s="38">
        <f t="shared" si="0"/>
        <v>142</v>
      </c>
      <c r="E26" s="29">
        <f t="shared" si="4"/>
        <v>11.204318936877076</v>
      </c>
      <c r="F26" s="6">
        <v>652</v>
      </c>
      <c r="G26" s="29">
        <f t="shared" si="5"/>
        <v>45.788209203474402</v>
      </c>
      <c r="H26" s="41">
        <f t="shared" si="1"/>
        <v>56.992528140351482</v>
      </c>
      <c r="I26" s="63">
        <v>46</v>
      </c>
      <c r="J26" s="9">
        <v>50</v>
      </c>
      <c r="K26" s="10">
        <v>50</v>
      </c>
      <c r="L26" s="25">
        <v>50</v>
      </c>
      <c r="M26" s="27">
        <v>50</v>
      </c>
      <c r="N26" s="76">
        <v>46.836935926684973</v>
      </c>
      <c r="O26" s="59">
        <v>48</v>
      </c>
      <c r="P26" s="91">
        <v>46</v>
      </c>
      <c r="Q26" s="100">
        <v>43</v>
      </c>
      <c r="R26" s="96">
        <f t="shared" si="6"/>
        <v>56.992528140351482</v>
      </c>
      <c r="S26" s="98">
        <v>46</v>
      </c>
      <c r="T26" s="68">
        <f t="shared" si="2"/>
        <v>-10.992528140351482</v>
      </c>
      <c r="U26" s="87">
        <f t="shared" si="3"/>
        <v>3</v>
      </c>
      <c r="V26" s="13"/>
    </row>
    <row r="27" spans="1:22" x14ac:dyDescent="0.25">
      <c r="A27" s="92" t="s">
        <v>40</v>
      </c>
      <c r="B27" s="6">
        <v>21</v>
      </c>
      <c r="C27" s="6">
        <v>64</v>
      </c>
      <c r="D27" s="38">
        <f t="shared" si="0"/>
        <v>85</v>
      </c>
      <c r="E27" s="29">
        <f t="shared" si="4"/>
        <v>6.7068106312292368</v>
      </c>
      <c r="F27" s="6">
        <v>296</v>
      </c>
      <c r="G27" s="29">
        <f t="shared" si="5"/>
        <v>20.787285159859547</v>
      </c>
      <c r="H27" s="41">
        <f t="shared" si="1"/>
        <v>27.494095791088782</v>
      </c>
      <c r="I27" s="63">
        <v>35</v>
      </c>
      <c r="J27" s="9">
        <v>30</v>
      </c>
      <c r="K27" s="10">
        <v>31</v>
      </c>
      <c r="L27" s="25">
        <v>32</v>
      </c>
      <c r="M27" s="27">
        <v>32</v>
      </c>
      <c r="N27" s="76">
        <v>34.016472680870805</v>
      </c>
      <c r="O27" s="59">
        <v>33</v>
      </c>
      <c r="P27" s="91">
        <v>31</v>
      </c>
      <c r="Q27" s="100">
        <v>33</v>
      </c>
      <c r="R27" s="96">
        <f t="shared" si="6"/>
        <v>27.494095791088782</v>
      </c>
      <c r="S27" s="98">
        <v>31</v>
      </c>
      <c r="T27" s="68">
        <f t="shared" si="2"/>
        <v>3.5059042089112182</v>
      </c>
      <c r="U27" s="87">
        <f t="shared" si="3"/>
        <v>-2</v>
      </c>
      <c r="V27" s="13"/>
    </row>
    <row r="28" spans="1:22" x14ac:dyDescent="0.25">
      <c r="A28" s="93" t="s">
        <v>41</v>
      </c>
      <c r="B28" s="6">
        <v>0</v>
      </c>
      <c r="C28" s="6">
        <v>2</v>
      </c>
      <c r="D28" s="38">
        <f t="shared" si="0"/>
        <v>2</v>
      </c>
      <c r="E28" s="29">
        <f t="shared" si="4"/>
        <v>0.15780730897009967</v>
      </c>
      <c r="F28" s="6">
        <v>1</v>
      </c>
      <c r="G28" s="29">
        <f t="shared" si="5"/>
        <v>7.0227314729255225E-2</v>
      </c>
      <c r="H28" s="41">
        <f t="shared" si="1"/>
        <v>0.2280346236993549</v>
      </c>
      <c r="I28" s="63">
        <v>0</v>
      </c>
      <c r="J28" s="14">
        <v>0</v>
      </c>
      <c r="K28" s="10">
        <v>0</v>
      </c>
      <c r="L28" s="25">
        <v>0</v>
      </c>
      <c r="M28" s="27">
        <v>0</v>
      </c>
      <c r="N28" s="76">
        <v>0</v>
      </c>
      <c r="O28" s="59">
        <v>0</v>
      </c>
      <c r="P28" s="91">
        <v>0</v>
      </c>
      <c r="Q28" s="100">
        <v>0</v>
      </c>
      <c r="R28" s="96">
        <f t="shared" si="6"/>
        <v>0.2280346236993549</v>
      </c>
      <c r="S28" s="98">
        <v>0</v>
      </c>
      <c r="T28" s="68">
        <f t="shared" si="2"/>
        <v>-0.2280346236993549</v>
      </c>
      <c r="U28" s="87">
        <f t="shared" si="3"/>
        <v>0</v>
      </c>
      <c r="V28" s="13"/>
    </row>
    <row r="29" spans="1:22" x14ac:dyDescent="0.25">
      <c r="A29" s="7" t="s">
        <v>42</v>
      </c>
      <c r="B29" s="6">
        <v>37</v>
      </c>
      <c r="C29" s="6">
        <v>76</v>
      </c>
      <c r="D29" s="38">
        <f t="shared" si="0"/>
        <v>113</v>
      </c>
      <c r="E29" s="29">
        <f t="shared" si="4"/>
        <v>8.9161129568106325</v>
      </c>
      <c r="F29" s="6">
        <v>422</v>
      </c>
      <c r="G29" s="29">
        <f t="shared" si="5"/>
        <v>29.635926815745705</v>
      </c>
      <c r="H29" s="41">
        <f t="shared" si="1"/>
        <v>38.552039772556341</v>
      </c>
      <c r="I29" s="63">
        <v>65</v>
      </c>
      <c r="J29" s="9">
        <v>55</v>
      </c>
      <c r="K29" s="10">
        <v>55</v>
      </c>
      <c r="L29" s="25">
        <v>55</v>
      </c>
      <c r="M29" s="27">
        <v>55</v>
      </c>
      <c r="N29" s="76">
        <v>60.832914427129651</v>
      </c>
      <c r="O29" s="59">
        <v>58</v>
      </c>
      <c r="P29" s="91">
        <v>60</v>
      </c>
      <c r="Q29" s="100">
        <v>58</v>
      </c>
      <c r="R29" s="96">
        <f t="shared" si="6"/>
        <v>38.552039772556341</v>
      </c>
      <c r="S29" s="98">
        <v>56</v>
      </c>
      <c r="T29" s="68">
        <f t="shared" si="2"/>
        <v>17.447960227443659</v>
      </c>
      <c r="U29" s="87">
        <f t="shared" si="3"/>
        <v>-2</v>
      </c>
      <c r="V29" s="13"/>
    </row>
    <row r="30" spans="1:22" x14ac:dyDescent="0.25">
      <c r="A30" s="93" t="s">
        <v>43</v>
      </c>
      <c r="B30" s="6">
        <v>0</v>
      </c>
      <c r="C30" s="6">
        <v>0</v>
      </c>
      <c r="D30" s="38">
        <f t="shared" si="0"/>
        <v>0</v>
      </c>
      <c r="E30" s="29">
        <f t="shared" si="4"/>
        <v>0</v>
      </c>
      <c r="F30" s="6">
        <v>0</v>
      </c>
      <c r="G30" s="29">
        <f t="shared" si="5"/>
        <v>0</v>
      </c>
      <c r="H30" s="41">
        <f t="shared" si="1"/>
        <v>0</v>
      </c>
      <c r="I30" s="63">
        <v>0</v>
      </c>
      <c r="J30" s="14">
        <v>0</v>
      </c>
      <c r="K30" s="10">
        <v>0</v>
      </c>
      <c r="L30" s="25">
        <v>0</v>
      </c>
      <c r="M30" s="27">
        <v>0</v>
      </c>
      <c r="N30" s="76">
        <v>0</v>
      </c>
      <c r="O30" s="59">
        <v>0</v>
      </c>
      <c r="P30" s="91">
        <v>0</v>
      </c>
      <c r="Q30" s="100">
        <v>0</v>
      </c>
      <c r="R30" s="96">
        <f t="shared" si="6"/>
        <v>0</v>
      </c>
      <c r="S30" s="98">
        <v>0</v>
      </c>
      <c r="T30" s="68">
        <f t="shared" si="2"/>
        <v>0</v>
      </c>
      <c r="U30" s="87">
        <f t="shared" si="3"/>
        <v>0</v>
      </c>
      <c r="V30" s="13"/>
    </row>
    <row r="31" spans="1:22" x14ac:dyDescent="0.25">
      <c r="A31" s="93" t="s">
        <v>44</v>
      </c>
      <c r="B31" s="6">
        <v>0</v>
      </c>
      <c r="C31" s="6">
        <v>0</v>
      </c>
      <c r="D31" s="38">
        <f t="shared" si="0"/>
        <v>0</v>
      </c>
      <c r="E31" s="29">
        <f t="shared" si="4"/>
        <v>0</v>
      </c>
      <c r="F31" s="6">
        <v>0</v>
      </c>
      <c r="G31" s="29">
        <f t="shared" si="5"/>
        <v>0</v>
      </c>
      <c r="H31" s="41">
        <f t="shared" si="1"/>
        <v>0</v>
      </c>
      <c r="I31" s="63">
        <v>1</v>
      </c>
      <c r="J31" s="14">
        <v>0</v>
      </c>
      <c r="K31" s="10">
        <v>0</v>
      </c>
      <c r="L31" s="25">
        <v>0</v>
      </c>
      <c r="M31" s="27">
        <v>0</v>
      </c>
      <c r="N31" s="76">
        <v>0.44081822048644681</v>
      </c>
      <c r="O31" s="59">
        <v>0.44081822048644681</v>
      </c>
      <c r="P31" s="91">
        <v>0</v>
      </c>
      <c r="Q31" s="100">
        <v>0</v>
      </c>
      <c r="R31" s="96">
        <f t="shared" si="6"/>
        <v>0</v>
      </c>
      <c r="S31" s="98">
        <v>0</v>
      </c>
      <c r="T31" s="68">
        <f t="shared" si="2"/>
        <v>0</v>
      </c>
      <c r="U31" s="87">
        <f t="shared" si="3"/>
        <v>0</v>
      </c>
      <c r="V31" s="13"/>
    </row>
    <row r="32" spans="1:22" x14ac:dyDescent="0.25">
      <c r="A32" s="7" t="s">
        <v>45</v>
      </c>
      <c r="B32" s="6">
        <v>14</v>
      </c>
      <c r="C32" s="6">
        <v>7</v>
      </c>
      <c r="D32" s="38">
        <f t="shared" si="0"/>
        <v>21</v>
      </c>
      <c r="E32" s="29">
        <f t="shared" si="4"/>
        <v>1.6569767441860466</v>
      </c>
      <c r="F32" s="6">
        <v>154</v>
      </c>
      <c r="G32" s="29">
        <f t="shared" si="5"/>
        <v>10.815006468305304</v>
      </c>
      <c r="H32" s="41">
        <f t="shared" si="1"/>
        <v>12.471983212491351</v>
      </c>
      <c r="I32" s="63">
        <v>1</v>
      </c>
      <c r="J32" s="14">
        <v>0</v>
      </c>
      <c r="K32" s="10">
        <v>0</v>
      </c>
      <c r="L32" s="25">
        <v>0</v>
      </c>
      <c r="M32" s="27">
        <v>0</v>
      </c>
      <c r="N32" s="76">
        <v>1.5061289199953598</v>
      </c>
      <c r="O32" s="59">
        <v>1</v>
      </c>
      <c r="P32" s="91">
        <v>1</v>
      </c>
      <c r="Q32" s="100">
        <v>1</v>
      </c>
      <c r="R32" s="96">
        <f t="shared" si="6"/>
        <v>12.471983212491351</v>
      </c>
      <c r="S32" s="98">
        <v>2</v>
      </c>
      <c r="T32" s="68">
        <f t="shared" si="2"/>
        <v>-10.471983212491351</v>
      </c>
      <c r="U32" s="87">
        <f t="shared" si="3"/>
        <v>1</v>
      </c>
      <c r="V32" s="13"/>
    </row>
    <row r="33" spans="1:22" x14ac:dyDescent="0.25">
      <c r="A33" s="92" t="s">
        <v>46</v>
      </c>
      <c r="B33" s="6">
        <v>3</v>
      </c>
      <c r="C33" s="6">
        <v>33</v>
      </c>
      <c r="D33" s="38">
        <f t="shared" si="0"/>
        <v>36</v>
      </c>
      <c r="E33" s="29">
        <f t="shared" si="4"/>
        <v>2.8405315614617943</v>
      </c>
      <c r="F33" s="6">
        <v>97</v>
      </c>
      <c r="G33" s="29">
        <f t="shared" si="5"/>
        <v>6.8120495287377567</v>
      </c>
      <c r="H33" s="41">
        <f t="shared" si="1"/>
        <v>9.6525810901995506</v>
      </c>
      <c r="I33" s="63">
        <v>13</v>
      </c>
      <c r="J33" s="9">
        <v>15</v>
      </c>
      <c r="K33" s="10">
        <v>14</v>
      </c>
      <c r="L33" s="25">
        <v>13</v>
      </c>
      <c r="M33" s="27">
        <v>13</v>
      </c>
      <c r="N33" s="76">
        <v>10.212288774602683</v>
      </c>
      <c r="O33" s="59">
        <v>11</v>
      </c>
      <c r="P33" s="91">
        <v>12</v>
      </c>
      <c r="Q33" s="100">
        <v>11</v>
      </c>
      <c r="R33" s="96">
        <f t="shared" si="6"/>
        <v>9.6525810901995506</v>
      </c>
      <c r="S33" s="98">
        <v>11</v>
      </c>
      <c r="T33" s="68">
        <f t="shared" si="2"/>
        <v>1.3474189098004494</v>
      </c>
      <c r="U33" s="87">
        <f t="shared" si="3"/>
        <v>0</v>
      </c>
      <c r="V33" s="13"/>
    </row>
    <row r="34" spans="1:22" x14ac:dyDescent="0.25">
      <c r="A34" s="92" t="s">
        <v>47</v>
      </c>
      <c r="B34" s="6">
        <v>10</v>
      </c>
      <c r="C34" s="6">
        <v>107</v>
      </c>
      <c r="D34" s="38">
        <f t="shared" si="0"/>
        <v>117</v>
      </c>
      <c r="E34" s="29">
        <f t="shared" si="4"/>
        <v>9.2317275747508312</v>
      </c>
      <c r="F34" s="6">
        <v>420</v>
      </c>
      <c r="G34" s="29">
        <f t="shared" si="5"/>
        <v>29.495472186287191</v>
      </c>
      <c r="H34" s="41">
        <f t="shared" si="1"/>
        <v>38.727199761038023</v>
      </c>
      <c r="I34" s="63">
        <v>36</v>
      </c>
      <c r="J34" s="9">
        <v>37</v>
      </c>
      <c r="K34" s="10">
        <v>37</v>
      </c>
      <c r="L34" s="25">
        <v>38</v>
      </c>
      <c r="M34" s="27">
        <v>38</v>
      </c>
      <c r="N34" s="76">
        <v>32.326669502339428</v>
      </c>
      <c r="O34" s="59">
        <v>37</v>
      </c>
      <c r="P34" s="91">
        <v>37</v>
      </c>
      <c r="Q34" s="100">
        <v>38</v>
      </c>
      <c r="R34" s="96">
        <f t="shared" si="6"/>
        <v>38.727199761038023</v>
      </c>
      <c r="S34" s="98">
        <v>38</v>
      </c>
      <c r="T34" s="68">
        <f t="shared" si="2"/>
        <v>-0.72719976103802253</v>
      </c>
      <c r="U34" s="87">
        <f t="shared" si="3"/>
        <v>0</v>
      </c>
      <c r="V34" s="13"/>
    </row>
    <row r="35" spans="1:22" x14ac:dyDescent="0.25">
      <c r="A35" s="7" t="s">
        <v>48</v>
      </c>
      <c r="B35" s="6">
        <v>0</v>
      </c>
      <c r="C35" s="6">
        <v>16</v>
      </c>
      <c r="D35" s="38">
        <f t="shared" si="0"/>
        <v>16</v>
      </c>
      <c r="E35" s="29">
        <f t="shared" si="4"/>
        <v>1.2624584717607974</v>
      </c>
      <c r="F35" s="6">
        <v>11</v>
      </c>
      <c r="G35" s="29">
        <f t="shared" si="5"/>
        <v>0.77250046202180755</v>
      </c>
      <c r="H35" s="41">
        <f t="shared" si="1"/>
        <v>2.0349589337826051</v>
      </c>
      <c r="I35" s="63">
        <v>3</v>
      </c>
      <c r="J35" s="9">
        <v>3</v>
      </c>
      <c r="K35" s="10">
        <v>3</v>
      </c>
      <c r="L35" s="25">
        <v>3</v>
      </c>
      <c r="M35" s="27">
        <v>3</v>
      </c>
      <c r="N35" s="76">
        <v>3.3796063570627588</v>
      </c>
      <c r="O35" s="59">
        <v>3.3796063570627588</v>
      </c>
      <c r="P35" s="91">
        <v>4</v>
      </c>
      <c r="Q35" s="100">
        <v>4</v>
      </c>
      <c r="R35" s="96">
        <f t="shared" si="6"/>
        <v>2.0349589337826051</v>
      </c>
      <c r="S35" s="98">
        <v>3</v>
      </c>
      <c r="T35" s="68">
        <f t="shared" si="2"/>
        <v>0.96504106621739494</v>
      </c>
      <c r="U35" s="87">
        <f t="shared" si="3"/>
        <v>-1</v>
      </c>
      <c r="V35" s="13"/>
    </row>
    <row r="36" spans="1:22" x14ac:dyDescent="0.25">
      <c r="A36" s="7" t="s">
        <v>49</v>
      </c>
      <c r="B36" s="6">
        <v>20</v>
      </c>
      <c r="C36" s="6">
        <v>201</v>
      </c>
      <c r="D36" s="38">
        <f t="shared" si="0"/>
        <v>221</v>
      </c>
      <c r="E36" s="29">
        <f t="shared" si="4"/>
        <v>17.437707641196017</v>
      </c>
      <c r="F36" s="6">
        <v>978</v>
      </c>
      <c r="G36" s="29">
        <f t="shared" si="5"/>
        <v>68.682313805211606</v>
      </c>
      <c r="H36" s="41">
        <f t="shared" si="1"/>
        <v>86.12002144640762</v>
      </c>
      <c r="I36" s="63">
        <v>92</v>
      </c>
      <c r="J36" s="9">
        <v>90</v>
      </c>
      <c r="K36" s="10">
        <v>90</v>
      </c>
      <c r="L36" s="25">
        <v>90</v>
      </c>
      <c r="M36" s="27">
        <v>90</v>
      </c>
      <c r="N36" s="76">
        <v>90.551409458257609</v>
      </c>
      <c r="O36" s="59">
        <v>90</v>
      </c>
      <c r="P36" s="91">
        <v>90</v>
      </c>
      <c r="Q36" s="100">
        <v>88</v>
      </c>
      <c r="R36" s="96">
        <f t="shared" si="6"/>
        <v>86.12002144640762</v>
      </c>
      <c r="S36" s="98">
        <v>88</v>
      </c>
      <c r="T36" s="68">
        <f t="shared" si="2"/>
        <v>1.8799785535923803</v>
      </c>
      <c r="U36" s="87">
        <f t="shared" si="3"/>
        <v>0</v>
      </c>
      <c r="V36" s="55"/>
    </row>
    <row r="37" spans="1:22" ht="15.75" thickBot="1" x14ac:dyDescent="0.3">
      <c r="A37" s="2"/>
      <c r="B37" s="2">
        <f t="shared" ref="B37:G37" si="7">SUM(B4:B36)</f>
        <v>678</v>
      </c>
      <c r="C37" s="2">
        <f t="shared" si="7"/>
        <v>1730</v>
      </c>
      <c r="D37" s="40">
        <f t="shared" si="7"/>
        <v>2408</v>
      </c>
      <c r="E37" s="39">
        <f t="shared" si="7"/>
        <v>190.00000000000006</v>
      </c>
      <c r="F37" s="2">
        <f t="shared" si="7"/>
        <v>10822</v>
      </c>
      <c r="G37" s="39">
        <f t="shared" si="7"/>
        <v>759.99999999999977</v>
      </c>
      <c r="H37" s="21">
        <f>SUM(H4:H36)</f>
        <v>949.99999999999989</v>
      </c>
      <c r="I37" s="2">
        <v>1000</v>
      </c>
      <c r="J37" s="4">
        <v>950</v>
      </c>
      <c r="K37" s="22">
        <v>950</v>
      </c>
      <c r="L37" s="26">
        <v>950</v>
      </c>
      <c r="M37" s="26">
        <v>950</v>
      </c>
      <c r="N37" s="77">
        <v>949.99999999999989</v>
      </c>
      <c r="O37" s="78">
        <f>SUM(O4:O36)</f>
        <v>950.20416843896214</v>
      </c>
      <c r="P37" s="83">
        <f>SUM(P4:P36)</f>
        <v>950</v>
      </c>
      <c r="Q37" s="101">
        <f>SUM(Q4:Q36)</f>
        <v>950</v>
      </c>
      <c r="R37" s="96">
        <f t="shared" si="6"/>
        <v>949.99999999999989</v>
      </c>
      <c r="S37" s="98">
        <f>SUM(S4:S36)</f>
        <v>950</v>
      </c>
      <c r="T37" s="68">
        <f t="shared" si="2"/>
        <v>0</v>
      </c>
      <c r="U37" s="87">
        <f t="shared" si="3"/>
        <v>0</v>
      </c>
      <c r="V37" s="24"/>
    </row>
    <row r="38" spans="1:22" x14ac:dyDescent="0.25">
      <c r="S38" s="97"/>
    </row>
    <row r="39" spans="1:22" x14ac:dyDescent="0.25">
      <c r="S39" s="97"/>
    </row>
    <row r="40" spans="1:22" x14ac:dyDescent="0.25">
      <c r="S40" s="97"/>
    </row>
    <row r="41" spans="1:22" x14ac:dyDescent="0.25">
      <c r="S41" s="97"/>
    </row>
    <row r="42" spans="1:22" x14ac:dyDescent="0.25">
      <c r="S42" s="97"/>
    </row>
    <row r="43" spans="1:22" x14ac:dyDescent="0.25">
      <c r="S43" s="97"/>
    </row>
    <row r="44" spans="1:22" x14ac:dyDescent="0.25">
      <c r="S44" s="97"/>
    </row>
    <row r="45" spans="1:22" x14ac:dyDescent="0.25">
      <c r="S45" s="97"/>
    </row>
    <row r="46" spans="1:22" x14ac:dyDescent="0.25">
      <c r="S46" s="97"/>
    </row>
    <row r="47" spans="1:22" x14ac:dyDescent="0.25">
      <c r="S47" s="97"/>
    </row>
    <row r="48" spans="1:22" x14ac:dyDescent="0.25">
      <c r="S48" s="97"/>
    </row>
    <row r="49" spans="19:19" x14ac:dyDescent="0.25">
      <c r="S49" s="97"/>
    </row>
    <row r="50" spans="19:19" x14ac:dyDescent="0.25">
      <c r="S50" s="97"/>
    </row>
    <row r="51" spans="19:19" x14ac:dyDescent="0.25">
      <c r="S51" s="97"/>
    </row>
    <row r="52" spans="19:19" x14ac:dyDescent="0.25">
      <c r="S52" s="97"/>
    </row>
    <row r="53" spans="19:19" x14ac:dyDescent="0.25">
      <c r="S53" s="97"/>
    </row>
    <row r="54" spans="19:19" x14ac:dyDescent="0.25">
      <c r="S54" s="97"/>
    </row>
    <row r="55" spans="19:19" x14ac:dyDescent="0.25">
      <c r="S55" s="97"/>
    </row>
    <row r="56" spans="19:19" x14ac:dyDescent="0.25">
      <c r="S56" s="97"/>
    </row>
    <row r="57" spans="19:19" x14ac:dyDescent="0.25">
      <c r="S57" s="97"/>
    </row>
    <row r="58" spans="19:19" x14ac:dyDescent="0.25">
      <c r="S58" s="97"/>
    </row>
    <row r="59" spans="19:19" x14ac:dyDescent="0.25">
      <c r="S59" s="97"/>
    </row>
    <row r="60" spans="19:19" x14ac:dyDescent="0.25">
      <c r="S60" s="97"/>
    </row>
    <row r="61" spans="19:19" x14ac:dyDescent="0.25">
      <c r="S61" s="97"/>
    </row>
    <row r="62" spans="19:19" x14ac:dyDescent="0.25">
      <c r="S62" s="97"/>
    </row>
    <row r="63" spans="19:19" x14ac:dyDescent="0.25">
      <c r="S63" s="97"/>
    </row>
    <row r="64" spans="19:19" x14ac:dyDescent="0.25">
      <c r="S64" s="97"/>
    </row>
    <row r="65" spans="19:19" x14ac:dyDescent="0.25">
      <c r="S65" s="97"/>
    </row>
    <row r="66" spans="19:19" x14ac:dyDescent="0.25">
      <c r="S66" s="97"/>
    </row>
    <row r="67" spans="19:19" x14ac:dyDescent="0.25">
      <c r="S67" s="97"/>
    </row>
    <row r="68" spans="19:19" x14ac:dyDescent="0.25">
      <c r="S68" s="97"/>
    </row>
    <row r="69" spans="19:19" x14ac:dyDescent="0.25">
      <c r="S69" s="97"/>
    </row>
    <row r="70" spans="19:19" x14ac:dyDescent="0.25">
      <c r="S70" s="97"/>
    </row>
    <row r="71" spans="19:19" x14ac:dyDescent="0.25">
      <c r="S71" s="97"/>
    </row>
    <row r="72" spans="19:19" x14ac:dyDescent="0.25">
      <c r="S72" s="97"/>
    </row>
    <row r="73" spans="19:19" x14ac:dyDescent="0.25">
      <c r="S73" s="97"/>
    </row>
    <row r="74" spans="19:19" x14ac:dyDescent="0.25">
      <c r="S74" s="97"/>
    </row>
    <row r="75" spans="19:19" x14ac:dyDescent="0.25">
      <c r="S75" s="97"/>
    </row>
    <row r="76" spans="19:19" x14ac:dyDescent="0.25">
      <c r="S76" s="97"/>
    </row>
    <row r="77" spans="19:19" x14ac:dyDescent="0.25">
      <c r="S77" s="97"/>
    </row>
    <row r="78" spans="19:19" x14ac:dyDescent="0.25">
      <c r="S78" s="97"/>
    </row>
    <row r="79" spans="19:19" x14ac:dyDescent="0.25">
      <c r="S79" s="97"/>
    </row>
    <row r="80" spans="19:19" x14ac:dyDescent="0.25">
      <c r="S80" s="97"/>
    </row>
    <row r="81" spans="19:19" x14ac:dyDescent="0.25">
      <c r="S81" s="97"/>
    </row>
    <row r="82" spans="19:19" x14ac:dyDescent="0.25">
      <c r="S82" s="97"/>
    </row>
    <row r="83" spans="19:19" x14ac:dyDescent="0.25">
      <c r="S83" s="97"/>
    </row>
    <row r="84" spans="19:19" x14ac:dyDescent="0.25">
      <c r="S84" s="97"/>
    </row>
    <row r="85" spans="19:19" x14ac:dyDescent="0.25">
      <c r="S85" s="97"/>
    </row>
    <row r="86" spans="19:19" x14ac:dyDescent="0.25">
      <c r="S86" s="97"/>
    </row>
    <row r="87" spans="19:19" x14ac:dyDescent="0.25">
      <c r="S87" s="97"/>
    </row>
    <row r="88" spans="19:19" x14ac:dyDescent="0.25">
      <c r="S88" s="97"/>
    </row>
    <row r="89" spans="19:19" x14ac:dyDescent="0.25">
      <c r="S89" s="97"/>
    </row>
    <row r="90" spans="19:19" x14ac:dyDescent="0.25">
      <c r="S90" s="97"/>
    </row>
    <row r="91" spans="19:19" x14ac:dyDescent="0.25">
      <c r="S91" s="97"/>
    </row>
    <row r="92" spans="19:19" x14ac:dyDescent="0.25">
      <c r="S92" s="97"/>
    </row>
    <row r="93" spans="19:19" x14ac:dyDescent="0.25">
      <c r="S93" s="97"/>
    </row>
    <row r="94" spans="19:19" x14ac:dyDescent="0.25">
      <c r="S94" s="97"/>
    </row>
    <row r="95" spans="19:19" x14ac:dyDescent="0.25">
      <c r="S95" s="97"/>
    </row>
    <row r="96" spans="19:19" x14ac:dyDescent="0.25">
      <c r="S96" s="97"/>
    </row>
    <row r="97" spans="19:19" x14ac:dyDescent="0.25">
      <c r="S97" s="97"/>
    </row>
    <row r="98" spans="19:19" x14ac:dyDescent="0.25">
      <c r="S98" s="97"/>
    </row>
    <row r="99" spans="19:19" x14ac:dyDescent="0.25">
      <c r="S99" s="97"/>
    </row>
    <row r="100" spans="19:19" x14ac:dyDescent="0.25">
      <c r="S100" s="97"/>
    </row>
    <row r="101" spans="19:19" x14ac:dyDescent="0.25">
      <c r="S101" s="97"/>
    </row>
    <row r="102" spans="19:19" x14ac:dyDescent="0.25">
      <c r="S102" s="97"/>
    </row>
    <row r="103" spans="19:19" x14ac:dyDescent="0.25">
      <c r="S103" s="97"/>
    </row>
    <row r="104" spans="19:19" x14ac:dyDescent="0.25">
      <c r="S104" s="97"/>
    </row>
    <row r="105" spans="19:19" x14ac:dyDescent="0.25">
      <c r="S105" s="97"/>
    </row>
    <row r="106" spans="19:19" x14ac:dyDescent="0.25">
      <c r="S106" s="97"/>
    </row>
    <row r="107" spans="19:19" x14ac:dyDescent="0.25">
      <c r="S107" s="97"/>
    </row>
    <row r="108" spans="19:19" x14ac:dyDescent="0.25">
      <c r="S108" s="97"/>
    </row>
    <row r="109" spans="19:19" x14ac:dyDescent="0.25">
      <c r="S109" s="97"/>
    </row>
    <row r="110" spans="19:19" x14ac:dyDescent="0.25">
      <c r="S110" s="97"/>
    </row>
    <row r="111" spans="19:19" x14ac:dyDescent="0.25">
      <c r="S111" s="97"/>
    </row>
    <row r="112" spans="19:19" x14ac:dyDescent="0.25">
      <c r="S112" s="97"/>
    </row>
    <row r="113" spans="19:19" x14ac:dyDescent="0.25">
      <c r="S113" s="97"/>
    </row>
    <row r="114" spans="19:19" x14ac:dyDescent="0.25">
      <c r="S114" s="97"/>
    </row>
    <row r="115" spans="19:19" x14ac:dyDescent="0.25">
      <c r="S115" s="97"/>
    </row>
    <row r="116" spans="19:19" x14ac:dyDescent="0.25">
      <c r="S116" s="97"/>
    </row>
    <row r="117" spans="19:19" x14ac:dyDescent="0.25">
      <c r="S117" s="97"/>
    </row>
    <row r="118" spans="19:19" x14ac:dyDescent="0.25">
      <c r="S118" s="97"/>
    </row>
    <row r="119" spans="19:19" x14ac:dyDescent="0.25">
      <c r="S119" s="97"/>
    </row>
    <row r="120" spans="19:19" x14ac:dyDescent="0.25">
      <c r="S120" s="97"/>
    </row>
    <row r="121" spans="19:19" x14ac:dyDescent="0.25">
      <c r="S121" s="97"/>
    </row>
    <row r="122" spans="19:19" x14ac:dyDescent="0.25">
      <c r="S122" s="97"/>
    </row>
    <row r="123" spans="19:19" x14ac:dyDescent="0.25">
      <c r="S123" s="97"/>
    </row>
    <row r="124" spans="19:19" x14ac:dyDescent="0.25">
      <c r="S124" s="97"/>
    </row>
    <row r="125" spans="19:19" x14ac:dyDescent="0.25">
      <c r="S125" s="97"/>
    </row>
    <row r="126" spans="19:19" x14ac:dyDescent="0.25">
      <c r="S126" s="97"/>
    </row>
    <row r="127" spans="19:19" x14ac:dyDescent="0.25">
      <c r="S127" s="97"/>
    </row>
    <row r="128" spans="19:19" x14ac:dyDescent="0.25">
      <c r="S128" s="97"/>
    </row>
    <row r="129" spans="19:19" x14ac:dyDescent="0.25">
      <c r="S129" s="97"/>
    </row>
    <row r="130" spans="19:19" x14ac:dyDescent="0.25">
      <c r="S130" s="97"/>
    </row>
    <row r="131" spans="19:19" x14ac:dyDescent="0.25">
      <c r="S131" s="97"/>
    </row>
    <row r="132" spans="19:19" x14ac:dyDescent="0.25">
      <c r="S132" s="97"/>
    </row>
    <row r="133" spans="19:19" x14ac:dyDescent="0.25">
      <c r="S133" s="97"/>
    </row>
    <row r="134" spans="19:19" x14ac:dyDescent="0.25">
      <c r="S134" s="97"/>
    </row>
    <row r="135" spans="19:19" x14ac:dyDescent="0.25">
      <c r="S135" s="97"/>
    </row>
    <row r="136" spans="19:19" x14ac:dyDescent="0.25">
      <c r="S136" s="97"/>
    </row>
    <row r="137" spans="19:19" x14ac:dyDescent="0.25">
      <c r="S137" s="97"/>
    </row>
    <row r="138" spans="19:19" x14ac:dyDescent="0.25">
      <c r="S138" s="97"/>
    </row>
    <row r="139" spans="19:19" x14ac:dyDescent="0.25">
      <c r="S139" s="97"/>
    </row>
    <row r="140" spans="19:19" x14ac:dyDescent="0.25">
      <c r="S140" s="97"/>
    </row>
    <row r="141" spans="19:19" x14ac:dyDescent="0.25">
      <c r="S141" s="97"/>
    </row>
    <row r="142" spans="19:19" x14ac:dyDescent="0.25">
      <c r="S142" s="97"/>
    </row>
    <row r="143" spans="19:19" x14ac:dyDescent="0.25">
      <c r="S143" s="97"/>
    </row>
    <row r="144" spans="19:19" x14ac:dyDescent="0.25">
      <c r="S144" s="97"/>
    </row>
    <row r="145" spans="19:19" x14ac:dyDescent="0.25">
      <c r="S145" s="97"/>
    </row>
    <row r="146" spans="19:19" x14ac:dyDescent="0.25">
      <c r="S146" s="97"/>
    </row>
    <row r="147" spans="19:19" x14ac:dyDescent="0.25">
      <c r="S147" s="97"/>
    </row>
    <row r="148" spans="19:19" x14ac:dyDescent="0.25">
      <c r="S148" s="97"/>
    </row>
    <row r="149" spans="19:19" x14ac:dyDescent="0.25">
      <c r="S149" s="97"/>
    </row>
    <row r="150" spans="19:19" x14ac:dyDescent="0.25">
      <c r="S150" s="97"/>
    </row>
    <row r="151" spans="19:19" x14ac:dyDescent="0.25">
      <c r="S151" s="97"/>
    </row>
    <row r="152" spans="19:19" x14ac:dyDescent="0.25">
      <c r="S152" s="97"/>
    </row>
    <row r="153" spans="19:19" x14ac:dyDescent="0.25">
      <c r="S153" s="97"/>
    </row>
    <row r="154" spans="19:19" x14ac:dyDescent="0.25">
      <c r="S154" s="97"/>
    </row>
    <row r="155" spans="19:19" x14ac:dyDescent="0.25">
      <c r="S155" s="97"/>
    </row>
    <row r="156" spans="19:19" x14ac:dyDescent="0.25">
      <c r="S156" s="97"/>
    </row>
    <row r="157" spans="19:19" x14ac:dyDescent="0.25">
      <c r="S157" s="97"/>
    </row>
    <row r="158" spans="19:19" x14ac:dyDescent="0.25">
      <c r="S158" s="97"/>
    </row>
    <row r="159" spans="19:19" x14ac:dyDescent="0.25">
      <c r="S159" s="97"/>
    </row>
    <row r="160" spans="19:19" x14ac:dyDescent="0.25">
      <c r="S160" s="97"/>
    </row>
    <row r="161" spans="19:19" x14ac:dyDescent="0.25">
      <c r="S161" s="97"/>
    </row>
    <row r="162" spans="19:19" x14ac:dyDescent="0.25">
      <c r="S162" s="97"/>
    </row>
    <row r="163" spans="19:19" x14ac:dyDescent="0.25">
      <c r="S163" s="97"/>
    </row>
    <row r="164" spans="19:19" x14ac:dyDescent="0.25">
      <c r="S164" s="97"/>
    </row>
    <row r="165" spans="19:19" x14ac:dyDescent="0.25">
      <c r="S165" s="97"/>
    </row>
    <row r="166" spans="19:19" x14ac:dyDescent="0.25">
      <c r="S166" s="97"/>
    </row>
    <row r="167" spans="19:19" x14ac:dyDescent="0.25">
      <c r="S167" s="97"/>
    </row>
    <row r="168" spans="19:19" x14ac:dyDescent="0.25">
      <c r="S168" s="97"/>
    </row>
    <row r="169" spans="19:19" x14ac:dyDescent="0.25">
      <c r="S169" s="97"/>
    </row>
    <row r="170" spans="19:19" x14ac:dyDescent="0.25">
      <c r="S170" s="97"/>
    </row>
    <row r="171" spans="19:19" x14ac:dyDescent="0.25">
      <c r="S171" s="97"/>
    </row>
    <row r="172" spans="19:19" x14ac:dyDescent="0.25">
      <c r="S172" s="97"/>
    </row>
    <row r="173" spans="19:19" x14ac:dyDescent="0.25">
      <c r="S173" s="97"/>
    </row>
    <row r="174" spans="19:19" x14ac:dyDescent="0.25">
      <c r="S174" s="97"/>
    </row>
    <row r="175" spans="19:19" x14ac:dyDescent="0.25">
      <c r="S175" s="97"/>
    </row>
    <row r="176" spans="19:19" x14ac:dyDescent="0.25">
      <c r="S176" s="97"/>
    </row>
    <row r="177" spans="19:19" x14ac:dyDescent="0.25">
      <c r="S177" s="97"/>
    </row>
    <row r="178" spans="19:19" x14ac:dyDescent="0.25">
      <c r="S178" s="97"/>
    </row>
    <row r="179" spans="19:19" x14ac:dyDescent="0.25">
      <c r="S179" s="97"/>
    </row>
    <row r="180" spans="19:19" x14ac:dyDescent="0.25">
      <c r="S180" s="97"/>
    </row>
    <row r="181" spans="19:19" x14ac:dyDescent="0.25">
      <c r="S181" s="97"/>
    </row>
    <row r="182" spans="19:19" x14ac:dyDescent="0.25">
      <c r="S182" s="97"/>
    </row>
    <row r="183" spans="19:19" x14ac:dyDescent="0.25">
      <c r="S183" s="97"/>
    </row>
    <row r="184" spans="19:19" x14ac:dyDescent="0.25">
      <c r="S184" s="97"/>
    </row>
    <row r="185" spans="19:19" x14ac:dyDescent="0.25">
      <c r="S185" s="97"/>
    </row>
    <row r="186" spans="19:19" x14ac:dyDescent="0.25">
      <c r="S186" s="97"/>
    </row>
    <row r="187" spans="19:19" x14ac:dyDescent="0.25">
      <c r="S187" s="97"/>
    </row>
    <row r="188" spans="19:19" x14ac:dyDescent="0.25">
      <c r="S188" s="97"/>
    </row>
    <row r="189" spans="19:19" x14ac:dyDescent="0.25">
      <c r="S189" s="97"/>
    </row>
    <row r="190" spans="19:19" x14ac:dyDescent="0.25">
      <c r="S190" s="97"/>
    </row>
    <row r="191" spans="19:19" x14ac:dyDescent="0.25">
      <c r="S191" s="97"/>
    </row>
    <row r="192" spans="19:19" x14ac:dyDescent="0.25">
      <c r="S192" s="97"/>
    </row>
    <row r="193" spans="19:19" x14ac:dyDescent="0.25">
      <c r="S193" s="97"/>
    </row>
    <row r="194" spans="19:19" x14ac:dyDescent="0.25">
      <c r="S194" s="97"/>
    </row>
    <row r="195" spans="19:19" x14ac:dyDescent="0.25">
      <c r="S195" s="97"/>
    </row>
    <row r="196" spans="19:19" x14ac:dyDescent="0.25">
      <c r="S196" s="97"/>
    </row>
    <row r="197" spans="19:19" x14ac:dyDescent="0.25">
      <c r="S197" s="97"/>
    </row>
    <row r="198" spans="19:19" x14ac:dyDescent="0.25">
      <c r="S198" s="97"/>
    </row>
    <row r="199" spans="19:19" x14ac:dyDescent="0.25">
      <c r="S199" s="97"/>
    </row>
    <row r="200" spans="19:19" x14ac:dyDescent="0.25">
      <c r="S200" s="97"/>
    </row>
    <row r="201" spans="19:19" x14ac:dyDescent="0.25">
      <c r="S201" s="97"/>
    </row>
    <row r="202" spans="19:19" x14ac:dyDescent="0.25">
      <c r="S202" s="97"/>
    </row>
    <row r="203" spans="19:19" x14ac:dyDescent="0.25">
      <c r="S203" s="97"/>
    </row>
    <row r="204" spans="19:19" x14ac:dyDescent="0.25">
      <c r="S204" s="97"/>
    </row>
    <row r="205" spans="19:19" x14ac:dyDescent="0.25">
      <c r="S205" s="97"/>
    </row>
    <row r="206" spans="19:19" x14ac:dyDescent="0.25">
      <c r="S206" s="97"/>
    </row>
    <row r="207" spans="19:19" x14ac:dyDescent="0.25">
      <c r="S207" s="97"/>
    </row>
    <row r="208" spans="19:19" x14ac:dyDescent="0.25">
      <c r="S208" s="97"/>
    </row>
    <row r="209" spans="19:19" x14ac:dyDescent="0.25">
      <c r="S209" s="97"/>
    </row>
    <row r="210" spans="19:19" x14ac:dyDescent="0.25">
      <c r="S210" s="97"/>
    </row>
    <row r="211" spans="19:19" x14ac:dyDescent="0.25">
      <c r="S211" s="97"/>
    </row>
    <row r="212" spans="19:19" x14ac:dyDescent="0.25">
      <c r="S212" s="97"/>
    </row>
    <row r="213" spans="19:19" x14ac:dyDescent="0.25">
      <c r="S213" s="97"/>
    </row>
    <row r="214" spans="19:19" x14ac:dyDescent="0.25">
      <c r="S214" s="97"/>
    </row>
    <row r="215" spans="19:19" x14ac:dyDescent="0.25">
      <c r="S215" s="97"/>
    </row>
    <row r="216" spans="19:19" x14ac:dyDescent="0.25">
      <c r="S216" s="97"/>
    </row>
    <row r="217" spans="19:19" x14ac:dyDescent="0.25">
      <c r="S217" s="97"/>
    </row>
    <row r="218" spans="19:19" x14ac:dyDescent="0.25">
      <c r="S218" s="97"/>
    </row>
    <row r="219" spans="19:19" x14ac:dyDescent="0.25">
      <c r="S219" s="97"/>
    </row>
    <row r="220" spans="19:19" x14ac:dyDescent="0.25">
      <c r="S220" s="97"/>
    </row>
    <row r="221" spans="19:19" x14ac:dyDescent="0.25">
      <c r="S221" s="97"/>
    </row>
    <row r="222" spans="19:19" x14ac:dyDescent="0.25">
      <c r="S222" s="97"/>
    </row>
    <row r="223" spans="19:19" x14ac:dyDescent="0.25">
      <c r="S223" s="97"/>
    </row>
    <row r="224" spans="19:19" x14ac:dyDescent="0.25">
      <c r="S224" s="97"/>
    </row>
    <row r="225" spans="19:19" x14ac:dyDescent="0.25">
      <c r="S225" s="97"/>
    </row>
    <row r="226" spans="19:19" x14ac:dyDescent="0.25">
      <c r="S226" s="97"/>
    </row>
    <row r="227" spans="19:19" x14ac:dyDescent="0.25">
      <c r="S227" s="97"/>
    </row>
    <row r="228" spans="19:19" x14ac:dyDescent="0.25">
      <c r="S228" s="97"/>
    </row>
    <row r="229" spans="19:19" x14ac:dyDescent="0.25">
      <c r="S229" s="97"/>
    </row>
    <row r="230" spans="19:19" x14ac:dyDescent="0.25">
      <c r="S230" s="97"/>
    </row>
    <row r="231" spans="19:19" x14ac:dyDescent="0.25">
      <c r="S231" s="97"/>
    </row>
    <row r="232" spans="19:19" x14ac:dyDescent="0.25">
      <c r="S232" s="97"/>
    </row>
    <row r="233" spans="19:19" x14ac:dyDescent="0.25">
      <c r="S233" s="97"/>
    </row>
    <row r="234" spans="19:19" x14ac:dyDescent="0.25">
      <c r="S234" s="97"/>
    </row>
    <row r="235" spans="19:19" x14ac:dyDescent="0.25">
      <c r="S235" s="97"/>
    </row>
    <row r="236" spans="19:19" x14ac:dyDescent="0.25">
      <c r="S236" s="97"/>
    </row>
    <row r="237" spans="19:19" x14ac:dyDescent="0.25">
      <c r="S237" s="97"/>
    </row>
    <row r="238" spans="19:19" x14ac:dyDescent="0.25">
      <c r="S238" s="97"/>
    </row>
    <row r="239" spans="19:19" x14ac:dyDescent="0.25">
      <c r="S239" s="97"/>
    </row>
    <row r="240" spans="19:19" x14ac:dyDescent="0.25">
      <c r="S240" s="97"/>
    </row>
    <row r="241" spans="19:19" x14ac:dyDescent="0.25">
      <c r="S241" s="97"/>
    </row>
    <row r="242" spans="19:19" x14ac:dyDescent="0.25">
      <c r="S242" s="97"/>
    </row>
    <row r="243" spans="19:19" x14ac:dyDescent="0.25">
      <c r="S243" s="97"/>
    </row>
    <row r="244" spans="19:19" x14ac:dyDescent="0.25">
      <c r="S244" s="97"/>
    </row>
    <row r="245" spans="19:19" x14ac:dyDescent="0.25">
      <c r="S245" s="97"/>
    </row>
    <row r="246" spans="19:19" x14ac:dyDescent="0.25">
      <c r="S246" s="97"/>
    </row>
    <row r="247" spans="19:19" x14ac:dyDescent="0.25">
      <c r="S247" s="97"/>
    </row>
    <row r="248" spans="19:19" x14ac:dyDescent="0.25">
      <c r="S248" s="97"/>
    </row>
    <row r="249" spans="19:19" x14ac:dyDescent="0.25">
      <c r="S249" s="97"/>
    </row>
    <row r="250" spans="19:19" x14ac:dyDescent="0.25">
      <c r="S250" s="97"/>
    </row>
    <row r="251" spans="19:19" x14ac:dyDescent="0.25">
      <c r="S251" s="97"/>
    </row>
    <row r="252" spans="19:19" x14ac:dyDescent="0.25">
      <c r="S252" s="97"/>
    </row>
    <row r="253" spans="19:19" x14ac:dyDescent="0.25">
      <c r="S253" s="97"/>
    </row>
    <row r="254" spans="19:19" x14ac:dyDescent="0.25">
      <c r="S254" s="97"/>
    </row>
    <row r="255" spans="19:19" x14ac:dyDescent="0.25">
      <c r="S255" s="97"/>
    </row>
    <row r="256" spans="19:19" x14ac:dyDescent="0.25">
      <c r="S256" s="97"/>
    </row>
    <row r="257" spans="19:19" x14ac:dyDescent="0.25">
      <c r="S257" s="97"/>
    </row>
    <row r="258" spans="19:19" x14ac:dyDescent="0.25">
      <c r="S258" s="97"/>
    </row>
    <row r="259" spans="19:19" x14ac:dyDescent="0.25">
      <c r="S259" s="97"/>
    </row>
    <row r="260" spans="19:19" x14ac:dyDescent="0.25">
      <c r="S260" s="97"/>
    </row>
    <row r="261" spans="19:19" x14ac:dyDescent="0.25">
      <c r="S261" s="97"/>
    </row>
    <row r="262" spans="19:19" x14ac:dyDescent="0.25">
      <c r="S262" s="97"/>
    </row>
    <row r="263" spans="19:19" x14ac:dyDescent="0.25">
      <c r="S263" s="97"/>
    </row>
    <row r="264" spans="19:19" x14ac:dyDescent="0.25">
      <c r="S264" s="97"/>
    </row>
    <row r="265" spans="19:19" x14ac:dyDescent="0.25">
      <c r="S265" s="97"/>
    </row>
    <row r="266" spans="19:19" x14ac:dyDescent="0.25">
      <c r="S266" s="97"/>
    </row>
    <row r="267" spans="19:19" x14ac:dyDescent="0.25">
      <c r="S267" s="97"/>
    </row>
    <row r="268" spans="19:19" x14ac:dyDescent="0.25">
      <c r="S268" s="97"/>
    </row>
    <row r="269" spans="19:19" x14ac:dyDescent="0.25">
      <c r="S269" s="97"/>
    </row>
    <row r="270" spans="19:19" x14ac:dyDescent="0.25">
      <c r="S270" s="97"/>
    </row>
    <row r="271" spans="19:19" x14ac:dyDescent="0.25">
      <c r="S271" s="97"/>
    </row>
    <row r="272" spans="19:19" x14ac:dyDescent="0.25">
      <c r="S272" s="97"/>
    </row>
    <row r="273" spans="19:19" x14ac:dyDescent="0.25">
      <c r="S273" s="97"/>
    </row>
    <row r="274" spans="19:19" x14ac:dyDescent="0.25">
      <c r="S274" s="97"/>
    </row>
    <row r="275" spans="19:19" x14ac:dyDescent="0.25">
      <c r="S275" s="97"/>
    </row>
    <row r="276" spans="19:19" x14ac:dyDescent="0.25">
      <c r="S276" s="97"/>
    </row>
    <row r="277" spans="19:19" x14ac:dyDescent="0.25">
      <c r="S277" s="97"/>
    </row>
    <row r="278" spans="19:19" x14ac:dyDescent="0.25">
      <c r="S278" s="97"/>
    </row>
    <row r="279" spans="19:19" x14ac:dyDescent="0.25">
      <c r="S279" s="97"/>
    </row>
    <row r="280" spans="19:19" x14ac:dyDescent="0.25">
      <c r="S280" s="97"/>
    </row>
    <row r="281" spans="19:19" x14ac:dyDescent="0.25">
      <c r="S281" s="97"/>
    </row>
    <row r="282" spans="19:19" x14ac:dyDescent="0.25">
      <c r="S282" s="97"/>
    </row>
    <row r="283" spans="19:19" x14ac:dyDescent="0.25">
      <c r="S283" s="97"/>
    </row>
    <row r="284" spans="19:19" x14ac:dyDescent="0.25">
      <c r="S284" s="97"/>
    </row>
    <row r="285" spans="19:19" x14ac:dyDescent="0.25">
      <c r="S285" s="97"/>
    </row>
    <row r="286" spans="19:19" x14ac:dyDescent="0.25">
      <c r="S286" s="97"/>
    </row>
    <row r="287" spans="19:19" x14ac:dyDescent="0.25">
      <c r="S287" s="97"/>
    </row>
    <row r="288" spans="19:19" x14ac:dyDescent="0.25">
      <c r="S288" s="97"/>
    </row>
    <row r="289" spans="19:19" x14ac:dyDescent="0.25">
      <c r="S289" s="97"/>
    </row>
    <row r="290" spans="19:19" x14ac:dyDescent="0.25">
      <c r="S290" s="97"/>
    </row>
    <row r="291" spans="19:19" x14ac:dyDescent="0.25">
      <c r="S291" s="97"/>
    </row>
    <row r="292" spans="19:19" x14ac:dyDescent="0.25">
      <c r="S292" s="97"/>
    </row>
    <row r="293" spans="19:19" x14ac:dyDescent="0.25">
      <c r="S293" s="97"/>
    </row>
    <row r="294" spans="19:19" x14ac:dyDescent="0.25">
      <c r="S294" s="97"/>
    </row>
    <row r="295" spans="19:19" x14ac:dyDescent="0.25">
      <c r="S295" s="97"/>
    </row>
    <row r="296" spans="19:19" x14ac:dyDescent="0.25">
      <c r="S296" s="97"/>
    </row>
    <row r="297" spans="19:19" x14ac:dyDescent="0.25">
      <c r="S297" s="97"/>
    </row>
    <row r="298" spans="19:19" x14ac:dyDescent="0.25">
      <c r="S298" s="97"/>
    </row>
    <row r="299" spans="19:19" x14ac:dyDescent="0.25">
      <c r="S299" s="97"/>
    </row>
    <row r="300" spans="19:19" x14ac:dyDescent="0.25">
      <c r="S300" s="97"/>
    </row>
    <row r="301" spans="19:19" x14ac:dyDescent="0.25">
      <c r="S301" s="97"/>
    </row>
    <row r="302" spans="19:19" x14ac:dyDescent="0.25">
      <c r="S302" s="97"/>
    </row>
    <row r="303" spans="19:19" x14ac:dyDescent="0.25">
      <c r="S303" s="97"/>
    </row>
    <row r="304" spans="19:19" x14ac:dyDescent="0.25">
      <c r="S304" s="97"/>
    </row>
    <row r="305" spans="19:19" x14ac:dyDescent="0.25">
      <c r="S305" s="97"/>
    </row>
    <row r="306" spans="19:19" x14ac:dyDescent="0.25">
      <c r="S306" s="97"/>
    </row>
    <row r="307" spans="19:19" x14ac:dyDescent="0.25">
      <c r="S307" s="97"/>
    </row>
    <row r="308" spans="19:19" x14ac:dyDescent="0.25">
      <c r="S308" s="97"/>
    </row>
    <row r="309" spans="19:19" x14ac:dyDescent="0.25">
      <c r="S309" s="97"/>
    </row>
    <row r="310" spans="19:19" x14ac:dyDescent="0.25">
      <c r="S310" s="97"/>
    </row>
    <row r="311" spans="19:19" x14ac:dyDescent="0.25">
      <c r="S311" s="97"/>
    </row>
    <row r="312" spans="19:19" x14ac:dyDescent="0.25">
      <c r="S312" s="97"/>
    </row>
    <row r="313" spans="19:19" x14ac:dyDescent="0.25">
      <c r="S313" s="97"/>
    </row>
    <row r="314" spans="19:19" x14ac:dyDescent="0.25">
      <c r="S314" s="97"/>
    </row>
    <row r="315" spans="19:19" x14ac:dyDescent="0.25">
      <c r="S315" s="97"/>
    </row>
    <row r="316" spans="19:19" x14ac:dyDescent="0.25">
      <c r="S316" s="97"/>
    </row>
    <row r="317" spans="19:19" x14ac:dyDescent="0.25">
      <c r="S317" s="97"/>
    </row>
    <row r="318" spans="19:19" x14ac:dyDescent="0.25">
      <c r="S318" s="97"/>
    </row>
    <row r="319" spans="19:19" x14ac:dyDescent="0.25">
      <c r="S319" s="97"/>
    </row>
    <row r="320" spans="19:19" x14ac:dyDescent="0.25">
      <c r="S320" s="97"/>
    </row>
    <row r="321" spans="19:19" x14ac:dyDescent="0.25">
      <c r="S321" s="97"/>
    </row>
    <row r="322" spans="19:19" x14ac:dyDescent="0.25">
      <c r="S322" s="97"/>
    </row>
    <row r="323" spans="19:19" x14ac:dyDescent="0.25">
      <c r="S323" s="97"/>
    </row>
    <row r="324" spans="19:19" x14ac:dyDescent="0.25">
      <c r="S324" s="97"/>
    </row>
    <row r="325" spans="19:19" x14ac:dyDescent="0.25">
      <c r="S325" s="97"/>
    </row>
    <row r="326" spans="19:19" x14ac:dyDescent="0.25">
      <c r="S326" s="97"/>
    </row>
    <row r="327" spans="19:19" x14ac:dyDescent="0.25">
      <c r="S327" s="97"/>
    </row>
    <row r="328" spans="19:19" x14ac:dyDescent="0.25">
      <c r="S328" s="97"/>
    </row>
    <row r="329" spans="19:19" x14ac:dyDescent="0.25">
      <c r="S329" s="97"/>
    </row>
    <row r="330" spans="19:19" x14ac:dyDescent="0.25">
      <c r="S330" s="97"/>
    </row>
    <row r="331" spans="19:19" x14ac:dyDescent="0.25">
      <c r="S331" s="97"/>
    </row>
    <row r="332" spans="19:19" x14ac:dyDescent="0.25">
      <c r="S332" s="97"/>
    </row>
    <row r="333" spans="19:19" x14ac:dyDescent="0.25">
      <c r="S333" s="97"/>
    </row>
    <row r="334" spans="19:19" x14ac:dyDescent="0.25">
      <c r="S334" s="97"/>
    </row>
    <row r="335" spans="19:19" x14ac:dyDescent="0.25">
      <c r="S335" s="97"/>
    </row>
    <row r="336" spans="19:19" x14ac:dyDescent="0.25">
      <c r="S336" s="97"/>
    </row>
    <row r="337" spans="19:19" x14ac:dyDescent="0.25">
      <c r="S337" s="97"/>
    </row>
    <row r="338" spans="19:19" x14ac:dyDescent="0.25">
      <c r="S338" s="97"/>
    </row>
    <row r="339" spans="19:19" x14ac:dyDescent="0.25">
      <c r="S339" s="97"/>
    </row>
    <row r="340" spans="19:19" x14ac:dyDescent="0.25">
      <c r="S340" s="97"/>
    </row>
    <row r="341" spans="19:19" x14ac:dyDescent="0.25">
      <c r="S341" s="97"/>
    </row>
    <row r="342" spans="19:19" x14ac:dyDescent="0.25">
      <c r="S342" s="97"/>
    </row>
    <row r="343" spans="19:19" x14ac:dyDescent="0.25">
      <c r="S343" s="97"/>
    </row>
    <row r="344" spans="19:19" x14ac:dyDescent="0.25">
      <c r="S344" s="97"/>
    </row>
    <row r="345" spans="19:19" x14ac:dyDescent="0.25">
      <c r="S345" s="97"/>
    </row>
    <row r="346" spans="19:19" x14ac:dyDescent="0.25">
      <c r="S346" s="97"/>
    </row>
    <row r="347" spans="19:19" x14ac:dyDescent="0.25">
      <c r="S347" s="97"/>
    </row>
    <row r="348" spans="19:19" x14ac:dyDescent="0.25">
      <c r="S348" s="97"/>
    </row>
    <row r="349" spans="19:19" x14ac:dyDescent="0.25">
      <c r="S349" s="97"/>
    </row>
    <row r="350" spans="19:19" x14ac:dyDescent="0.25">
      <c r="S350" s="97"/>
    </row>
    <row r="351" spans="19:19" x14ac:dyDescent="0.25">
      <c r="S351" s="97"/>
    </row>
    <row r="352" spans="19:19" x14ac:dyDescent="0.25">
      <c r="S352" s="97"/>
    </row>
    <row r="353" spans="19:19" x14ac:dyDescent="0.25">
      <c r="S353" s="97"/>
    </row>
    <row r="354" spans="19:19" x14ac:dyDescent="0.25">
      <c r="S354" s="97"/>
    </row>
    <row r="355" spans="19:19" x14ac:dyDescent="0.25">
      <c r="S355" s="97"/>
    </row>
    <row r="356" spans="19:19" x14ac:dyDescent="0.25">
      <c r="S356" s="97"/>
    </row>
    <row r="357" spans="19:19" x14ac:dyDescent="0.25">
      <c r="S357" s="97"/>
    </row>
    <row r="358" spans="19:19" x14ac:dyDescent="0.25">
      <c r="S358" s="97"/>
    </row>
    <row r="359" spans="19:19" x14ac:dyDescent="0.25">
      <c r="S359" s="97"/>
    </row>
    <row r="360" spans="19:19" x14ac:dyDescent="0.25">
      <c r="S360" s="97"/>
    </row>
    <row r="361" spans="19:19" x14ac:dyDescent="0.25">
      <c r="S361" s="97"/>
    </row>
    <row r="362" spans="19:19" x14ac:dyDescent="0.25">
      <c r="S362" s="97"/>
    </row>
    <row r="363" spans="19:19" x14ac:dyDescent="0.25">
      <c r="S363" s="97"/>
    </row>
    <row r="364" spans="19:19" x14ac:dyDescent="0.25">
      <c r="S364" s="97"/>
    </row>
    <row r="365" spans="19:19" x14ac:dyDescent="0.25">
      <c r="S365" s="97"/>
    </row>
    <row r="366" spans="19:19" x14ac:dyDescent="0.25">
      <c r="S366" s="97"/>
    </row>
    <row r="367" spans="19:19" x14ac:dyDescent="0.25">
      <c r="S367" s="97"/>
    </row>
    <row r="368" spans="19:19" x14ac:dyDescent="0.25">
      <c r="S368" s="97"/>
    </row>
    <row r="369" spans="19:19" x14ac:dyDescent="0.25">
      <c r="S369" s="97"/>
    </row>
    <row r="370" spans="19:19" x14ac:dyDescent="0.25">
      <c r="S370" s="97"/>
    </row>
    <row r="371" spans="19:19" x14ac:dyDescent="0.25">
      <c r="S371" s="97"/>
    </row>
    <row r="372" spans="19:19" x14ac:dyDescent="0.25">
      <c r="S372" s="97"/>
    </row>
    <row r="373" spans="19:19" x14ac:dyDescent="0.25">
      <c r="S373" s="97"/>
    </row>
    <row r="374" spans="19:19" x14ac:dyDescent="0.25">
      <c r="S374" s="97"/>
    </row>
    <row r="375" spans="19:19" x14ac:dyDescent="0.25">
      <c r="S375" s="97"/>
    </row>
    <row r="376" spans="19:19" x14ac:dyDescent="0.25">
      <c r="S376" s="97"/>
    </row>
    <row r="377" spans="19:19" x14ac:dyDescent="0.25">
      <c r="S377" s="97"/>
    </row>
    <row r="378" spans="19:19" x14ac:dyDescent="0.25">
      <c r="S378" s="97"/>
    </row>
    <row r="379" spans="19:19" x14ac:dyDescent="0.25">
      <c r="S379" s="97"/>
    </row>
    <row r="380" spans="19:19" x14ac:dyDescent="0.25">
      <c r="S380" s="97"/>
    </row>
    <row r="381" spans="19:19" x14ac:dyDescent="0.25">
      <c r="S381" s="97"/>
    </row>
    <row r="382" spans="19:19" x14ac:dyDescent="0.25">
      <c r="S382" s="97"/>
    </row>
    <row r="383" spans="19:19" x14ac:dyDescent="0.25">
      <c r="S383" s="97"/>
    </row>
    <row r="384" spans="19:19" x14ac:dyDescent="0.25">
      <c r="S384" s="97"/>
    </row>
    <row r="385" spans="19:19" x14ac:dyDescent="0.25">
      <c r="S385" s="97"/>
    </row>
    <row r="386" spans="19:19" x14ac:dyDescent="0.25">
      <c r="S386" s="97"/>
    </row>
    <row r="387" spans="19:19" x14ac:dyDescent="0.25">
      <c r="S387" s="97"/>
    </row>
    <row r="388" spans="19:19" x14ac:dyDescent="0.25">
      <c r="S388" s="97"/>
    </row>
    <row r="389" spans="19:19" x14ac:dyDescent="0.25">
      <c r="S389" s="97"/>
    </row>
    <row r="390" spans="19:19" x14ac:dyDescent="0.25">
      <c r="S390" s="97"/>
    </row>
    <row r="391" spans="19:19" x14ac:dyDescent="0.25">
      <c r="S391" s="97"/>
    </row>
    <row r="392" spans="19:19" x14ac:dyDescent="0.25">
      <c r="S392" s="97"/>
    </row>
    <row r="393" spans="19:19" x14ac:dyDescent="0.25">
      <c r="S393" s="97"/>
    </row>
    <row r="394" spans="19:19" x14ac:dyDescent="0.25">
      <c r="S394" s="97"/>
    </row>
    <row r="395" spans="19:19" x14ac:dyDescent="0.25">
      <c r="S395" s="97"/>
    </row>
    <row r="396" spans="19:19" x14ac:dyDescent="0.25">
      <c r="S396" s="97"/>
    </row>
    <row r="397" spans="19:19" x14ac:dyDescent="0.25">
      <c r="S397" s="97"/>
    </row>
    <row r="398" spans="19:19" x14ac:dyDescent="0.25">
      <c r="S398" s="97"/>
    </row>
    <row r="399" spans="19:19" x14ac:dyDescent="0.25">
      <c r="S399" s="97"/>
    </row>
    <row r="400" spans="19:19" x14ac:dyDescent="0.25">
      <c r="S400" s="97"/>
    </row>
    <row r="401" spans="19:19" x14ac:dyDescent="0.25">
      <c r="S401" s="97"/>
    </row>
    <row r="402" spans="19:19" x14ac:dyDescent="0.25">
      <c r="S402" s="97"/>
    </row>
    <row r="403" spans="19:19" x14ac:dyDescent="0.25">
      <c r="S403" s="97"/>
    </row>
    <row r="404" spans="19:19" x14ac:dyDescent="0.25">
      <c r="S404" s="97"/>
    </row>
    <row r="405" spans="19:19" x14ac:dyDescent="0.25">
      <c r="S405" s="97"/>
    </row>
    <row r="406" spans="19:19" x14ac:dyDescent="0.25">
      <c r="S406" s="97"/>
    </row>
    <row r="407" spans="19:19" x14ac:dyDescent="0.25">
      <c r="S407" s="97"/>
    </row>
    <row r="408" spans="19:19" x14ac:dyDescent="0.25">
      <c r="S408" s="97"/>
    </row>
    <row r="409" spans="19:19" x14ac:dyDescent="0.25">
      <c r="S409" s="97"/>
    </row>
    <row r="410" spans="19:19" x14ac:dyDescent="0.25">
      <c r="S410" s="97"/>
    </row>
    <row r="411" spans="19:19" x14ac:dyDescent="0.25">
      <c r="S411" s="97"/>
    </row>
    <row r="412" spans="19:19" x14ac:dyDescent="0.25">
      <c r="S412" s="97"/>
    </row>
    <row r="413" spans="19:19" x14ac:dyDescent="0.25">
      <c r="S413" s="97"/>
    </row>
    <row r="414" spans="19:19" x14ac:dyDescent="0.25">
      <c r="S414" s="97"/>
    </row>
    <row r="415" spans="19:19" x14ac:dyDescent="0.25">
      <c r="S415" s="97"/>
    </row>
    <row r="416" spans="19:19" x14ac:dyDescent="0.25">
      <c r="S416" s="97"/>
    </row>
    <row r="417" spans="19:19" x14ac:dyDescent="0.25">
      <c r="S417" s="97"/>
    </row>
    <row r="418" spans="19:19" x14ac:dyDescent="0.25">
      <c r="S418" s="97"/>
    </row>
    <row r="419" spans="19:19" x14ac:dyDescent="0.25">
      <c r="S419" s="97"/>
    </row>
    <row r="420" spans="19:19" x14ac:dyDescent="0.25">
      <c r="S420" s="97"/>
    </row>
    <row r="421" spans="19:19" x14ac:dyDescent="0.25">
      <c r="S421" s="97"/>
    </row>
    <row r="422" spans="19:19" x14ac:dyDescent="0.25">
      <c r="S422" s="97"/>
    </row>
    <row r="423" spans="19:19" x14ac:dyDescent="0.25">
      <c r="S423" s="97"/>
    </row>
    <row r="424" spans="19:19" x14ac:dyDescent="0.25">
      <c r="S424" s="97"/>
    </row>
    <row r="425" spans="19:19" x14ac:dyDescent="0.25">
      <c r="S425" s="97"/>
    </row>
    <row r="426" spans="19:19" x14ac:dyDescent="0.25">
      <c r="S426" s="97"/>
    </row>
    <row r="427" spans="19:19" x14ac:dyDescent="0.25">
      <c r="S427" s="97"/>
    </row>
    <row r="428" spans="19:19" x14ac:dyDescent="0.25">
      <c r="S428" s="97"/>
    </row>
    <row r="429" spans="19:19" x14ac:dyDescent="0.25">
      <c r="S429" s="97"/>
    </row>
    <row r="430" spans="19:19" x14ac:dyDescent="0.25">
      <c r="S430" s="97"/>
    </row>
    <row r="431" spans="19:19" x14ac:dyDescent="0.25">
      <c r="S431" s="97"/>
    </row>
    <row r="432" spans="19:19" x14ac:dyDescent="0.25">
      <c r="S432" s="97"/>
    </row>
    <row r="433" spans="19:19" x14ac:dyDescent="0.25">
      <c r="S433" s="97"/>
    </row>
    <row r="434" spans="19:19" x14ac:dyDescent="0.25">
      <c r="S434" s="97"/>
    </row>
    <row r="435" spans="19:19" x14ac:dyDescent="0.25">
      <c r="S435" s="97"/>
    </row>
    <row r="436" spans="19:19" x14ac:dyDescent="0.25">
      <c r="S436" s="97"/>
    </row>
    <row r="437" spans="19:19" x14ac:dyDescent="0.25">
      <c r="S437" s="97"/>
    </row>
    <row r="438" spans="19:19" x14ac:dyDescent="0.25">
      <c r="S438" s="97"/>
    </row>
    <row r="439" spans="19:19" x14ac:dyDescent="0.25">
      <c r="S439" s="97"/>
    </row>
    <row r="440" spans="19:19" x14ac:dyDescent="0.25">
      <c r="S440" s="97"/>
    </row>
    <row r="441" spans="19:19" x14ac:dyDescent="0.25">
      <c r="S441" s="97"/>
    </row>
    <row r="442" spans="19:19" x14ac:dyDescent="0.25">
      <c r="S442" s="97"/>
    </row>
    <row r="443" spans="19:19" x14ac:dyDescent="0.25">
      <c r="S443" s="97"/>
    </row>
    <row r="444" spans="19:19" x14ac:dyDescent="0.25">
      <c r="S444" s="97"/>
    </row>
    <row r="445" spans="19:19" x14ac:dyDescent="0.25">
      <c r="S445" s="97"/>
    </row>
    <row r="446" spans="19:19" x14ac:dyDescent="0.25">
      <c r="S446" s="97"/>
    </row>
    <row r="447" spans="19:19" x14ac:dyDescent="0.25">
      <c r="S447" s="97"/>
    </row>
    <row r="448" spans="19:19" x14ac:dyDescent="0.25">
      <c r="S448" s="97"/>
    </row>
    <row r="449" spans="19:19" x14ac:dyDescent="0.25">
      <c r="S449" s="97"/>
    </row>
    <row r="450" spans="19:19" x14ac:dyDescent="0.25">
      <c r="S450" s="97"/>
    </row>
    <row r="451" spans="19:19" x14ac:dyDescent="0.25">
      <c r="S451" s="97"/>
    </row>
    <row r="452" spans="19:19" x14ac:dyDescent="0.25">
      <c r="S452" s="97"/>
    </row>
    <row r="453" spans="19:19" x14ac:dyDescent="0.25">
      <c r="S453" s="97"/>
    </row>
    <row r="454" spans="19:19" x14ac:dyDescent="0.25">
      <c r="S454" s="97"/>
    </row>
    <row r="455" spans="19:19" x14ac:dyDescent="0.25">
      <c r="S455" s="97"/>
    </row>
    <row r="456" spans="19:19" x14ac:dyDescent="0.25">
      <c r="S456" s="97"/>
    </row>
    <row r="457" spans="19:19" x14ac:dyDescent="0.25">
      <c r="S457" s="97"/>
    </row>
    <row r="458" spans="19:19" x14ac:dyDescent="0.25">
      <c r="S458" s="97"/>
    </row>
    <row r="459" spans="19:19" x14ac:dyDescent="0.25">
      <c r="S459" s="97"/>
    </row>
    <row r="460" spans="19:19" x14ac:dyDescent="0.25">
      <c r="S460" s="97"/>
    </row>
    <row r="461" spans="19:19" x14ac:dyDescent="0.25">
      <c r="S461" s="97"/>
    </row>
    <row r="462" spans="19:19" x14ac:dyDescent="0.25">
      <c r="S462" s="97"/>
    </row>
    <row r="463" spans="19:19" x14ac:dyDescent="0.25">
      <c r="S463" s="97"/>
    </row>
    <row r="464" spans="19:19" x14ac:dyDescent="0.25">
      <c r="S464" s="97"/>
    </row>
    <row r="465" spans="19:19" x14ac:dyDescent="0.25">
      <c r="S465" s="97"/>
    </row>
    <row r="466" spans="19:19" x14ac:dyDescent="0.25">
      <c r="S466" s="97"/>
    </row>
    <row r="467" spans="19:19" x14ac:dyDescent="0.25">
      <c r="S467" s="97"/>
    </row>
    <row r="468" spans="19:19" x14ac:dyDescent="0.25">
      <c r="S468" s="97"/>
    </row>
    <row r="469" spans="19:19" x14ac:dyDescent="0.25">
      <c r="S469" s="97"/>
    </row>
    <row r="470" spans="19:19" x14ac:dyDescent="0.25">
      <c r="S470" s="97"/>
    </row>
    <row r="471" spans="19:19" x14ac:dyDescent="0.25">
      <c r="S471" s="97"/>
    </row>
    <row r="472" spans="19:19" x14ac:dyDescent="0.25">
      <c r="S472" s="97"/>
    </row>
    <row r="473" spans="19:19" x14ac:dyDescent="0.25">
      <c r="S473" s="97"/>
    </row>
    <row r="474" spans="19:19" x14ac:dyDescent="0.25">
      <c r="S474" s="97"/>
    </row>
    <row r="475" spans="19:19" x14ac:dyDescent="0.25">
      <c r="S475" s="97"/>
    </row>
    <row r="476" spans="19:19" x14ac:dyDescent="0.25">
      <c r="S476" s="97"/>
    </row>
    <row r="477" spans="19:19" x14ac:dyDescent="0.25">
      <c r="S477" s="97"/>
    </row>
    <row r="478" spans="19:19" x14ac:dyDescent="0.25">
      <c r="S478" s="97"/>
    </row>
    <row r="479" spans="19:19" x14ac:dyDescent="0.25">
      <c r="S479" s="97"/>
    </row>
    <row r="480" spans="19:19" x14ac:dyDescent="0.25">
      <c r="S480" s="97"/>
    </row>
    <row r="481" spans="19:19" x14ac:dyDescent="0.25">
      <c r="S481" s="97"/>
    </row>
    <row r="482" spans="19:19" x14ac:dyDescent="0.25">
      <c r="S482" s="97"/>
    </row>
    <row r="483" spans="19:19" x14ac:dyDescent="0.25">
      <c r="S483" s="97"/>
    </row>
    <row r="484" spans="19:19" x14ac:dyDescent="0.25">
      <c r="S484" s="97"/>
    </row>
    <row r="485" spans="19:19" x14ac:dyDescent="0.25">
      <c r="S485" s="97"/>
    </row>
    <row r="486" spans="19:19" x14ac:dyDescent="0.25">
      <c r="S486" s="97"/>
    </row>
    <row r="487" spans="19:19" x14ac:dyDescent="0.25">
      <c r="S487" s="97"/>
    </row>
    <row r="488" spans="19:19" x14ac:dyDescent="0.25">
      <c r="S488" s="97"/>
    </row>
    <row r="489" spans="19:19" x14ac:dyDescent="0.25">
      <c r="S489" s="97"/>
    </row>
    <row r="490" spans="19:19" x14ac:dyDescent="0.25">
      <c r="S490" s="97"/>
    </row>
    <row r="491" spans="19:19" x14ac:dyDescent="0.25">
      <c r="S491" s="97"/>
    </row>
    <row r="492" spans="19:19" x14ac:dyDescent="0.25">
      <c r="S492" s="97"/>
    </row>
    <row r="493" spans="19:19" x14ac:dyDescent="0.25">
      <c r="S493" s="97"/>
    </row>
    <row r="494" spans="19:19" x14ac:dyDescent="0.25">
      <c r="S494" s="97"/>
    </row>
    <row r="495" spans="19:19" x14ac:dyDescent="0.25">
      <c r="S495" s="97"/>
    </row>
    <row r="496" spans="19:19" x14ac:dyDescent="0.25">
      <c r="S496" s="97"/>
    </row>
    <row r="497" spans="19:19" x14ac:dyDescent="0.25">
      <c r="S497" s="97"/>
    </row>
    <row r="498" spans="19:19" x14ac:dyDescent="0.25">
      <c r="S498" s="97"/>
    </row>
    <row r="499" spans="19:19" x14ac:dyDescent="0.25">
      <c r="S499" s="97"/>
    </row>
    <row r="500" spans="19:19" x14ac:dyDescent="0.25">
      <c r="S500" s="97"/>
    </row>
    <row r="501" spans="19:19" x14ac:dyDescent="0.25">
      <c r="S501" s="97"/>
    </row>
    <row r="502" spans="19:19" x14ac:dyDescent="0.25">
      <c r="S502" s="97"/>
    </row>
    <row r="503" spans="19:19" x14ac:dyDescent="0.25">
      <c r="S503" s="97"/>
    </row>
    <row r="504" spans="19:19" x14ac:dyDescent="0.25">
      <c r="S504" s="97"/>
    </row>
    <row r="505" spans="19:19" x14ac:dyDescent="0.25">
      <c r="S505" s="97"/>
    </row>
    <row r="506" spans="19:19" x14ac:dyDescent="0.25">
      <c r="S506" s="97"/>
    </row>
    <row r="507" spans="19:19" x14ac:dyDescent="0.25">
      <c r="S507" s="97"/>
    </row>
    <row r="508" spans="19:19" x14ac:dyDescent="0.25">
      <c r="S508" s="97"/>
    </row>
    <row r="509" spans="19:19" x14ac:dyDescent="0.25">
      <c r="S509" s="97"/>
    </row>
    <row r="510" spans="19:19" x14ac:dyDescent="0.25">
      <c r="S510" s="97"/>
    </row>
    <row r="511" spans="19:19" x14ac:dyDescent="0.25">
      <c r="S511" s="97"/>
    </row>
    <row r="512" spans="19:19" x14ac:dyDescent="0.25">
      <c r="S512" s="97"/>
    </row>
    <row r="513" spans="19:19" x14ac:dyDescent="0.25">
      <c r="S513" s="97"/>
    </row>
    <row r="514" spans="19:19" x14ac:dyDescent="0.25">
      <c r="S514" s="97"/>
    </row>
    <row r="515" spans="19:19" x14ac:dyDescent="0.25">
      <c r="S515" s="97"/>
    </row>
    <row r="516" spans="19:19" x14ac:dyDescent="0.25">
      <c r="S516" s="97"/>
    </row>
    <row r="517" spans="19:19" x14ac:dyDescent="0.25">
      <c r="S517" s="97"/>
    </row>
    <row r="518" spans="19:19" x14ac:dyDescent="0.25">
      <c r="S518" s="97"/>
    </row>
    <row r="519" spans="19:19" x14ac:dyDescent="0.25">
      <c r="S519" s="97"/>
    </row>
    <row r="520" spans="19:19" x14ac:dyDescent="0.25">
      <c r="S520" s="97"/>
    </row>
    <row r="521" spans="19:19" x14ac:dyDescent="0.25">
      <c r="S521" s="97"/>
    </row>
    <row r="522" spans="19:19" x14ac:dyDescent="0.25">
      <c r="S522" s="97"/>
    </row>
    <row r="523" spans="19:19" x14ac:dyDescent="0.25">
      <c r="S523" s="97"/>
    </row>
    <row r="524" spans="19:19" x14ac:dyDescent="0.25">
      <c r="S524" s="97"/>
    </row>
    <row r="525" spans="19:19" x14ac:dyDescent="0.25">
      <c r="S525" s="97"/>
    </row>
    <row r="526" spans="19:19" x14ac:dyDescent="0.25">
      <c r="S526" s="97"/>
    </row>
    <row r="527" spans="19:19" x14ac:dyDescent="0.25">
      <c r="S527" s="97"/>
    </row>
    <row r="528" spans="19:19" x14ac:dyDescent="0.25">
      <c r="S528" s="97"/>
    </row>
    <row r="529" spans="19:19" x14ac:dyDescent="0.25">
      <c r="S529" s="97"/>
    </row>
    <row r="530" spans="19:19" x14ac:dyDescent="0.25">
      <c r="S530" s="97"/>
    </row>
    <row r="531" spans="19:19" x14ac:dyDescent="0.25">
      <c r="S531" s="97"/>
    </row>
    <row r="532" spans="19:19" x14ac:dyDescent="0.25">
      <c r="S532" s="97"/>
    </row>
    <row r="533" spans="19:19" x14ac:dyDescent="0.25">
      <c r="S533" s="97"/>
    </row>
    <row r="534" spans="19:19" x14ac:dyDescent="0.25">
      <c r="S534" s="97"/>
    </row>
    <row r="535" spans="19:19" x14ac:dyDescent="0.25">
      <c r="S535" s="97"/>
    </row>
    <row r="536" spans="19:19" x14ac:dyDescent="0.25">
      <c r="S536" s="97"/>
    </row>
    <row r="537" spans="19:19" x14ac:dyDescent="0.25">
      <c r="S537" s="97"/>
    </row>
    <row r="538" spans="19:19" x14ac:dyDescent="0.25">
      <c r="S538" s="97"/>
    </row>
    <row r="539" spans="19:19" x14ac:dyDescent="0.25">
      <c r="S539" s="97"/>
    </row>
    <row r="540" spans="19:19" x14ac:dyDescent="0.25">
      <c r="S540" s="97"/>
    </row>
    <row r="541" spans="19:19" x14ac:dyDescent="0.25">
      <c r="S541" s="97"/>
    </row>
    <row r="542" spans="19:19" x14ac:dyDescent="0.25">
      <c r="S542" s="97"/>
    </row>
    <row r="543" spans="19:19" x14ac:dyDescent="0.25">
      <c r="S543" s="97"/>
    </row>
    <row r="544" spans="19:19" x14ac:dyDescent="0.25">
      <c r="S544" s="97"/>
    </row>
    <row r="545" spans="19:19" x14ac:dyDescent="0.25">
      <c r="S545" s="97"/>
    </row>
    <row r="546" spans="19:19" x14ac:dyDescent="0.25">
      <c r="S546" s="97"/>
    </row>
    <row r="547" spans="19:19" x14ac:dyDescent="0.25">
      <c r="S547" s="97"/>
    </row>
    <row r="548" spans="19:19" x14ac:dyDescent="0.25">
      <c r="S548" s="97"/>
    </row>
    <row r="549" spans="19:19" x14ac:dyDescent="0.25">
      <c r="S549" s="97"/>
    </row>
    <row r="550" spans="19:19" x14ac:dyDescent="0.25">
      <c r="S550" s="97"/>
    </row>
    <row r="551" spans="19:19" x14ac:dyDescent="0.25">
      <c r="S551" s="97"/>
    </row>
    <row r="552" spans="19:19" x14ac:dyDescent="0.25">
      <c r="S552" s="97"/>
    </row>
    <row r="553" spans="19:19" x14ac:dyDescent="0.25">
      <c r="S553" s="97"/>
    </row>
    <row r="554" spans="19:19" x14ac:dyDescent="0.25">
      <c r="S554" s="97"/>
    </row>
    <row r="555" spans="19:19" x14ac:dyDescent="0.25">
      <c r="S555" s="97"/>
    </row>
    <row r="556" spans="19:19" x14ac:dyDescent="0.25">
      <c r="S556" s="97"/>
    </row>
    <row r="557" spans="19:19" x14ac:dyDescent="0.25">
      <c r="S557" s="97"/>
    </row>
    <row r="558" spans="19:19" x14ac:dyDescent="0.25">
      <c r="S558" s="97"/>
    </row>
    <row r="559" spans="19:19" x14ac:dyDescent="0.25">
      <c r="S559" s="97"/>
    </row>
    <row r="560" spans="19:19" x14ac:dyDescent="0.25">
      <c r="S560" s="97"/>
    </row>
    <row r="561" spans="19:19" x14ac:dyDescent="0.25">
      <c r="S561" s="97"/>
    </row>
    <row r="562" spans="19:19" x14ac:dyDescent="0.25">
      <c r="S562" s="97"/>
    </row>
    <row r="563" spans="19:19" x14ac:dyDescent="0.25">
      <c r="S563" s="97"/>
    </row>
    <row r="564" spans="19:19" x14ac:dyDescent="0.25">
      <c r="S564" s="97"/>
    </row>
    <row r="565" spans="19:19" x14ac:dyDescent="0.25">
      <c r="S565" s="97"/>
    </row>
    <row r="566" spans="19:19" x14ac:dyDescent="0.25">
      <c r="S566" s="97"/>
    </row>
    <row r="567" spans="19:19" x14ac:dyDescent="0.25">
      <c r="S567" s="97"/>
    </row>
    <row r="568" spans="19:19" x14ac:dyDescent="0.25">
      <c r="S568" s="97"/>
    </row>
    <row r="569" spans="19:19" x14ac:dyDescent="0.25">
      <c r="S569" s="97"/>
    </row>
    <row r="570" spans="19:19" x14ac:dyDescent="0.25">
      <c r="S570" s="97"/>
    </row>
    <row r="571" spans="19:19" x14ac:dyDescent="0.25">
      <c r="S571" s="97"/>
    </row>
    <row r="572" spans="19:19" x14ac:dyDescent="0.25">
      <c r="S572" s="97"/>
    </row>
    <row r="573" spans="19:19" x14ac:dyDescent="0.25">
      <c r="S573" s="97"/>
    </row>
    <row r="574" spans="19:19" x14ac:dyDescent="0.25">
      <c r="S574" s="97"/>
    </row>
    <row r="575" spans="19:19" x14ac:dyDescent="0.25">
      <c r="S575" s="97"/>
    </row>
    <row r="576" spans="19:19" x14ac:dyDescent="0.25">
      <c r="S576" s="97"/>
    </row>
    <row r="577" spans="19:19" x14ac:dyDescent="0.25">
      <c r="S577" s="97"/>
    </row>
    <row r="578" spans="19:19" x14ac:dyDescent="0.25">
      <c r="S578" s="97"/>
    </row>
    <row r="579" spans="19:19" x14ac:dyDescent="0.25">
      <c r="S579" s="97"/>
    </row>
    <row r="580" spans="19:19" x14ac:dyDescent="0.25">
      <c r="S580" s="97"/>
    </row>
    <row r="581" spans="19:19" x14ac:dyDescent="0.25">
      <c r="S581" s="97"/>
    </row>
    <row r="582" spans="19:19" x14ac:dyDescent="0.25">
      <c r="S582" s="97"/>
    </row>
    <row r="583" spans="19:19" x14ac:dyDescent="0.25">
      <c r="S583" s="97"/>
    </row>
    <row r="584" spans="19:19" x14ac:dyDescent="0.25">
      <c r="S584" s="97"/>
    </row>
    <row r="585" spans="19:19" x14ac:dyDescent="0.25">
      <c r="S585" s="97"/>
    </row>
    <row r="586" spans="19:19" x14ac:dyDescent="0.25">
      <c r="S586" s="97"/>
    </row>
    <row r="587" spans="19:19" x14ac:dyDescent="0.25">
      <c r="S587" s="97"/>
    </row>
    <row r="588" spans="19:19" x14ac:dyDescent="0.25">
      <c r="S588" s="97"/>
    </row>
    <row r="589" spans="19:19" x14ac:dyDescent="0.25">
      <c r="S589" s="97"/>
    </row>
    <row r="590" spans="19:19" x14ac:dyDescent="0.25">
      <c r="S590" s="97"/>
    </row>
    <row r="591" spans="19:19" x14ac:dyDescent="0.25">
      <c r="S591" s="97"/>
    </row>
    <row r="592" spans="19:19" x14ac:dyDescent="0.25">
      <c r="S592" s="97"/>
    </row>
    <row r="593" spans="19:19" x14ac:dyDescent="0.25">
      <c r="S593" s="97"/>
    </row>
    <row r="594" spans="19:19" x14ac:dyDescent="0.25">
      <c r="S594" s="97"/>
    </row>
    <row r="595" spans="19:19" x14ac:dyDescent="0.25">
      <c r="S595" s="97"/>
    </row>
    <row r="596" spans="19:19" x14ac:dyDescent="0.25">
      <c r="S596" s="97"/>
    </row>
    <row r="597" spans="19:19" x14ac:dyDescent="0.25">
      <c r="S597" s="97"/>
    </row>
    <row r="598" spans="19:19" x14ac:dyDescent="0.25">
      <c r="S598" s="97"/>
    </row>
    <row r="599" spans="19:19" x14ac:dyDescent="0.25">
      <c r="S599" s="97"/>
    </row>
    <row r="600" spans="19:19" x14ac:dyDescent="0.25">
      <c r="S600" s="97"/>
    </row>
    <row r="601" spans="19:19" x14ac:dyDescent="0.25">
      <c r="S601" s="97"/>
    </row>
    <row r="602" spans="19:19" x14ac:dyDescent="0.25">
      <c r="S602" s="97"/>
    </row>
    <row r="603" spans="19:19" x14ac:dyDescent="0.25">
      <c r="S603" s="97"/>
    </row>
    <row r="604" spans="19:19" x14ac:dyDescent="0.25">
      <c r="S604" s="97"/>
    </row>
    <row r="605" spans="19:19" x14ac:dyDescent="0.25">
      <c r="S605" s="97"/>
    </row>
    <row r="606" spans="19:19" x14ac:dyDescent="0.25">
      <c r="S606" s="97"/>
    </row>
    <row r="607" spans="19:19" x14ac:dyDescent="0.25">
      <c r="S607" s="97"/>
    </row>
    <row r="608" spans="19:19" x14ac:dyDescent="0.25">
      <c r="S608" s="97"/>
    </row>
    <row r="609" spans="19:19" x14ac:dyDescent="0.25">
      <c r="S609" s="97"/>
    </row>
    <row r="610" spans="19:19" x14ac:dyDescent="0.25">
      <c r="S610" s="97"/>
    </row>
    <row r="611" spans="19:19" x14ac:dyDescent="0.25">
      <c r="S611" s="97"/>
    </row>
    <row r="612" spans="19:19" x14ac:dyDescent="0.25">
      <c r="S612" s="97"/>
    </row>
    <row r="613" spans="19:19" x14ac:dyDescent="0.25">
      <c r="S613" s="97"/>
    </row>
    <row r="614" spans="19:19" x14ac:dyDescent="0.25">
      <c r="S614" s="97"/>
    </row>
    <row r="615" spans="19:19" x14ac:dyDescent="0.25">
      <c r="S615" s="97"/>
    </row>
    <row r="616" spans="19:19" x14ac:dyDescent="0.25">
      <c r="S616" s="97"/>
    </row>
    <row r="617" spans="19:19" x14ac:dyDescent="0.25">
      <c r="S617" s="97"/>
    </row>
    <row r="618" spans="19:19" x14ac:dyDescent="0.25">
      <c r="S618" s="97"/>
    </row>
    <row r="619" spans="19:19" x14ac:dyDescent="0.25">
      <c r="S619" s="97"/>
    </row>
    <row r="620" spans="19:19" x14ac:dyDescent="0.25">
      <c r="S620" s="97"/>
    </row>
    <row r="621" spans="19:19" x14ac:dyDescent="0.25">
      <c r="S621" s="97"/>
    </row>
    <row r="622" spans="19:19" x14ac:dyDescent="0.25">
      <c r="S622" s="97"/>
    </row>
    <row r="623" spans="19:19" x14ac:dyDescent="0.25">
      <c r="S623" s="97"/>
    </row>
    <row r="624" spans="19:19" x14ac:dyDescent="0.25">
      <c r="S624" s="97"/>
    </row>
    <row r="625" spans="19:19" x14ac:dyDescent="0.25">
      <c r="S625" s="97"/>
    </row>
    <row r="626" spans="19:19" x14ac:dyDescent="0.25">
      <c r="S626" s="97"/>
    </row>
    <row r="627" spans="19:19" x14ac:dyDescent="0.25">
      <c r="S627" s="97"/>
    </row>
    <row r="628" spans="19:19" x14ac:dyDescent="0.25">
      <c r="S628" s="97"/>
    </row>
    <row r="629" spans="19:19" x14ac:dyDescent="0.25">
      <c r="S629" s="97"/>
    </row>
    <row r="630" spans="19:19" x14ac:dyDescent="0.25">
      <c r="S630" s="97"/>
    </row>
    <row r="631" spans="19:19" x14ac:dyDescent="0.25">
      <c r="S631" s="97"/>
    </row>
    <row r="632" spans="19:19" x14ac:dyDescent="0.25">
      <c r="S632" s="97"/>
    </row>
    <row r="633" spans="19:19" x14ac:dyDescent="0.25">
      <c r="S633" s="97"/>
    </row>
    <row r="634" spans="19:19" x14ac:dyDescent="0.25">
      <c r="S634" s="97"/>
    </row>
    <row r="635" spans="19:19" x14ac:dyDescent="0.25">
      <c r="S635" s="97"/>
    </row>
    <row r="636" spans="19:19" x14ac:dyDescent="0.25">
      <c r="S636" s="97"/>
    </row>
    <row r="637" spans="19:19" x14ac:dyDescent="0.25">
      <c r="S637" s="97"/>
    </row>
    <row r="638" spans="19:19" x14ac:dyDescent="0.25">
      <c r="S638" s="97"/>
    </row>
    <row r="639" spans="19:19" x14ac:dyDescent="0.25">
      <c r="S639" s="97"/>
    </row>
    <row r="640" spans="19:19" x14ac:dyDescent="0.25">
      <c r="S640" s="97"/>
    </row>
    <row r="641" spans="19:19" x14ac:dyDescent="0.25">
      <c r="S641" s="97"/>
    </row>
    <row r="642" spans="19:19" x14ac:dyDescent="0.25">
      <c r="S642" s="97"/>
    </row>
    <row r="643" spans="19:19" x14ac:dyDescent="0.25">
      <c r="S643" s="97"/>
    </row>
    <row r="644" spans="19:19" x14ac:dyDescent="0.25">
      <c r="S644" s="97"/>
    </row>
    <row r="645" spans="19:19" x14ac:dyDescent="0.25">
      <c r="S645" s="97"/>
    </row>
    <row r="646" spans="19:19" x14ac:dyDescent="0.25">
      <c r="S646" s="97"/>
    </row>
    <row r="647" spans="19:19" x14ac:dyDescent="0.25">
      <c r="S647" s="97"/>
    </row>
    <row r="648" spans="19:19" x14ac:dyDescent="0.25">
      <c r="S648" s="97"/>
    </row>
    <row r="649" spans="19:19" x14ac:dyDescent="0.25">
      <c r="S649" s="97"/>
    </row>
    <row r="650" spans="19:19" x14ac:dyDescent="0.25">
      <c r="S650" s="97"/>
    </row>
    <row r="651" spans="19:19" x14ac:dyDescent="0.25">
      <c r="S651" s="97"/>
    </row>
    <row r="652" spans="19:19" x14ac:dyDescent="0.25">
      <c r="S652" s="97"/>
    </row>
    <row r="653" spans="19:19" x14ac:dyDescent="0.25">
      <c r="S653" s="97"/>
    </row>
    <row r="654" spans="19:19" x14ac:dyDescent="0.25">
      <c r="S654" s="97"/>
    </row>
    <row r="655" spans="19:19" x14ac:dyDescent="0.25">
      <c r="S655" s="97"/>
    </row>
    <row r="656" spans="19:19" x14ac:dyDescent="0.25">
      <c r="S656" s="97"/>
    </row>
    <row r="657" spans="19:19" x14ac:dyDescent="0.25">
      <c r="S657" s="97"/>
    </row>
    <row r="658" spans="19:19" x14ac:dyDescent="0.25">
      <c r="S658" s="97"/>
    </row>
    <row r="659" spans="19:19" x14ac:dyDescent="0.25">
      <c r="S659" s="97"/>
    </row>
    <row r="660" spans="19:19" x14ac:dyDescent="0.25">
      <c r="S660" s="97"/>
    </row>
    <row r="661" spans="19:19" x14ac:dyDescent="0.25">
      <c r="S661" s="97"/>
    </row>
    <row r="662" spans="19:19" x14ac:dyDescent="0.25">
      <c r="S662" s="97"/>
    </row>
    <row r="663" spans="19:19" x14ac:dyDescent="0.25">
      <c r="S663" s="97"/>
    </row>
    <row r="664" spans="19:19" x14ac:dyDescent="0.25">
      <c r="S664" s="97"/>
    </row>
    <row r="665" spans="19:19" x14ac:dyDescent="0.25">
      <c r="S665" s="97"/>
    </row>
    <row r="666" spans="19:19" x14ac:dyDescent="0.25">
      <c r="S666" s="97"/>
    </row>
    <row r="667" spans="19:19" x14ac:dyDescent="0.25">
      <c r="S667" s="97"/>
    </row>
    <row r="668" spans="19:19" x14ac:dyDescent="0.25">
      <c r="S668" s="97"/>
    </row>
    <row r="669" spans="19:19" x14ac:dyDescent="0.25">
      <c r="S669" s="97"/>
    </row>
    <row r="670" spans="19:19" x14ac:dyDescent="0.25">
      <c r="S670" s="97"/>
    </row>
    <row r="671" spans="19:19" x14ac:dyDescent="0.25">
      <c r="S671" s="97"/>
    </row>
    <row r="672" spans="19:19" x14ac:dyDescent="0.25">
      <c r="S672" s="97"/>
    </row>
    <row r="673" spans="19:19" x14ac:dyDescent="0.25">
      <c r="S673" s="97"/>
    </row>
    <row r="674" spans="19:19" x14ac:dyDescent="0.25">
      <c r="S674" s="97"/>
    </row>
    <row r="675" spans="19:19" x14ac:dyDescent="0.25">
      <c r="S675" s="97"/>
    </row>
    <row r="676" spans="19:19" x14ac:dyDescent="0.25">
      <c r="S676" s="97"/>
    </row>
    <row r="677" spans="19:19" x14ac:dyDescent="0.25">
      <c r="S677" s="97"/>
    </row>
    <row r="678" spans="19:19" x14ac:dyDescent="0.25">
      <c r="S678" s="97"/>
    </row>
    <row r="679" spans="19:19" x14ac:dyDescent="0.25">
      <c r="S679" s="97"/>
    </row>
    <row r="680" spans="19:19" x14ac:dyDescent="0.25">
      <c r="S680" s="97"/>
    </row>
    <row r="681" spans="19:19" x14ac:dyDescent="0.25">
      <c r="S681" s="97"/>
    </row>
    <row r="682" spans="19:19" x14ac:dyDescent="0.25">
      <c r="S682" s="97"/>
    </row>
    <row r="683" spans="19:19" x14ac:dyDescent="0.25">
      <c r="S683" s="97"/>
    </row>
    <row r="684" spans="19:19" x14ac:dyDescent="0.25">
      <c r="S684" s="97"/>
    </row>
    <row r="685" spans="19:19" x14ac:dyDescent="0.25">
      <c r="S685" s="97"/>
    </row>
    <row r="686" spans="19:19" x14ac:dyDescent="0.25">
      <c r="S686" s="97"/>
    </row>
    <row r="687" spans="19:19" x14ac:dyDescent="0.25">
      <c r="S687" s="97"/>
    </row>
    <row r="688" spans="19:19" x14ac:dyDescent="0.25">
      <c r="S688" s="97"/>
    </row>
    <row r="689" spans="19:19" x14ac:dyDescent="0.25">
      <c r="S689" s="97"/>
    </row>
    <row r="690" spans="19:19" x14ac:dyDescent="0.25">
      <c r="S690" s="97"/>
    </row>
    <row r="691" spans="19:19" x14ac:dyDescent="0.25">
      <c r="S691" s="97"/>
    </row>
    <row r="692" spans="19:19" x14ac:dyDescent="0.25">
      <c r="S692" s="97"/>
    </row>
    <row r="693" spans="19:19" x14ac:dyDescent="0.25">
      <c r="S693" s="97"/>
    </row>
    <row r="694" spans="19:19" x14ac:dyDescent="0.25">
      <c r="S694" s="97"/>
    </row>
    <row r="695" spans="19:19" x14ac:dyDescent="0.25">
      <c r="S695" s="97"/>
    </row>
    <row r="696" spans="19:19" x14ac:dyDescent="0.25">
      <c r="S696" s="97"/>
    </row>
    <row r="697" spans="19:19" x14ac:dyDescent="0.25">
      <c r="S697" s="97"/>
    </row>
    <row r="698" spans="19:19" x14ac:dyDescent="0.25">
      <c r="S698" s="97"/>
    </row>
    <row r="699" spans="19:19" x14ac:dyDescent="0.25">
      <c r="S699" s="97"/>
    </row>
    <row r="700" spans="19:19" x14ac:dyDescent="0.25">
      <c r="S700" s="97"/>
    </row>
    <row r="701" spans="19:19" x14ac:dyDescent="0.25">
      <c r="S701" s="97"/>
    </row>
    <row r="702" spans="19:19" x14ac:dyDescent="0.25">
      <c r="S702" s="97"/>
    </row>
    <row r="703" spans="19:19" x14ac:dyDescent="0.25">
      <c r="S703" s="97"/>
    </row>
    <row r="704" spans="19:19" x14ac:dyDescent="0.25">
      <c r="S704" s="97"/>
    </row>
    <row r="705" spans="19:19" x14ac:dyDescent="0.25">
      <c r="S705" s="97"/>
    </row>
    <row r="706" spans="19:19" x14ac:dyDescent="0.25">
      <c r="S706" s="97"/>
    </row>
    <row r="707" spans="19:19" x14ac:dyDescent="0.25">
      <c r="S707" s="97"/>
    </row>
    <row r="708" spans="19:19" x14ac:dyDescent="0.25">
      <c r="S708" s="97"/>
    </row>
    <row r="709" spans="19:19" x14ac:dyDescent="0.25">
      <c r="S709" s="97"/>
    </row>
    <row r="710" spans="19:19" x14ac:dyDescent="0.25">
      <c r="S710" s="97"/>
    </row>
    <row r="711" spans="19:19" x14ac:dyDescent="0.25">
      <c r="S711" s="97"/>
    </row>
    <row r="712" spans="19:19" x14ac:dyDescent="0.25">
      <c r="S712" s="97"/>
    </row>
    <row r="713" spans="19:19" x14ac:dyDescent="0.25">
      <c r="S713" s="97"/>
    </row>
    <row r="714" spans="19:19" x14ac:dyDescent="0.25">
      <c r="S714" s="97"/>
    </row>
    <row r="715" spans="19:19" x14ac:dyDescent="0.25">
      <c r="S715" s="97"/>
    </row>
    <row r="716" spans="19:19" x14ac:dyDescent="0.25">
      <c r="S716" s="97"/>
    </row>
    <row r="717" spans="19:19" x14ac:dyDescent="0.25">
      <c r="S717" s="97"/>
    </row>
    <row r="718" spans="19:19" x14ac:dyDescent="0.25">
      <c r="S718" s="97"/>
    </row>
    <row r="719" spans="19:19" x14ac:dyDescent="0.25">
      <c r="S719" s="97"/>
    </row>
    <row r="720" spans="19:19" x14ac:dyDescent="0.25">
      <c r="S720" s="97"/>
    </row>
    <row r="721" spans="19:19" x14ac:dyDescent="0.25">
      <c r="S721" s="97"/>
    </row>
    <row r="722" spans="19:19" x14ac:dyDescent="0.25">
      <c r="S722" s="97"/>
    </row>
    <row r="723" spans="19:19" x14ac:dyDescent="0.25">
      <c r="S723" s="97"/>
    </row>
    <row r="724" spans="19:19" x14ac:dyDescent="0.25">
      <c r="S724" s="97"/>
    </row>
    <row r="725" spans="19:19" x14ac:dyDescent="0.25">
      <c r="S725" s="97"/>
    </row>
    <row r="726" spans="19:19" x14ac:dyDescent="0.25">
      <c r="S726" s="97"/>
    </row>
    <row r="727" spans="19:19" x14ac:dyDescent="0.25">
      <c r="S727" s="97"/>
    </row>
    <row r="728" spans="19:19" x14ac:dyDescent="0.25">
      <c r="S728" s="97"/>
    </row>
    <row r="729" spans="19:19" x14ac:dyDescent="0.25">
      <c r="S729" s="97"/>
    </row>
    <row r="730" spans="19:19" x14ac:dyDescent="0.25">
      <c r="S730" s="97"/>
    </row>
    <row r="731" spans="19:19" x14ac:dyDescent="0.25">
      <c r="S731" s="97"/>
    </row>
    <row r="732" spans="19:19" x14ac:dyDescent="0.25">
      <c r="S732" s="97"/>
    </row>
    <row r="733" spans="19:19" x14ac:dyDescent="0.25">
      <c r="S733" s="97"/>
    </row>
    <row r="734" spans="19:19" x14ac:dyDescent="0.25">
      <c r="S734" s="97"/>
    </row>
    <row r="735" spans="19:19" x14ac:dyDescent="0.25">
      <c r="S735" s="97"/>
    </row>
    <row r="736" spans="19:19" x14ac:dyDescent="0.25">
      <c r="S736" s="97"/>
    </row>
    <row r="737" spans="19:19" x14ac:dyDescent="0.25">
      <c r="S737" s="97"/>
    </row>
    <row r="738" spans="19:19" x14ac:dyDescent="0.25">
      <c r="S738" s="97"/>
    </row>
    <row r="739" spans="19:19" x14ac:dyDescent="0.25">
      <c r="S739" s="97"/>
    </row>
    <row r="740" spans="19:19" x14ac:dyDescent="0.25">
      <c r="S740" s="97"/>
    </row>
    <row r="741" spans="19:19" x14ac:dyDescent="0.25">
      <c r="S741" s="97"/>
    </row>
    <row r="742" spans="19:19" x14ac:dyDescent="0.25">
      <c r="S742" s="97"/>
    </row>
    <row r="743" spans="19:19" x14ac:dyDescent="0.25">
      <c r="S743" s="97"/>
    </row>
    <row r="744" spans="19:19" x14ac:dyDescent="0.25">
      <c r="S744" s="97"/>
    </row>
    <row r="745" spans="19:19" x14ac:dyDescent="0.25">
      <c r="S745" s="97"/>
    </row>
    <row r="746" spans="19:19" x14ac:dyDescent="0.25">
      <c r="S746" s="97"/>
    </row>
    <row r="747" spans="19:19" x14ac:dyDescent="0.25">
      <c r="S747" s="97"/>
    </row>
    <row r="748" spans="19:19" x14ac:dyDescent="0.25">
      <c r="S748" s="97"/>
    </row>
    <row r="749" spans="19:19" x14ac:dyDescent="0.25">
      <c r="S749" s="97"/>
    </row>
    <row r="750" spans="19:19" x14ac:dyDescent="0.25">
      <c r="S750" s="97"/>
    </row>
    <row r="751" spans="19:19" x14ac:dyDescent="0.25">
      <c r="S751" s="97"/>
    </row>
    <row r="752" spans="19:19" x14ac:dyDescent="0.25">
      <c r="S752" s="97"/>
    </row>
    <row r="753" spans="19:19" x14ac:dyDescent="0.25">
      <c r="S753" s="97"/>
    </row>
    <row r="754" spans="19:19" x14ac:dyDescent="0.25">
      <c r="S754" s="97"/>
    </row>
    <row r="755" spans="19:19" x14ac:dyDescent="0.25">
      <c r="S755" s="97"/>
    </row>
    <row r="756" spans="19:19" x14ac:dyDescent="0.25">
      <c r="S756" s="97"/>
    </row>
    <row r="757" spans="19:19" x14ac:dyDescent="0.25">
      <c r="S757" s="97"/>
    </row>
    <row r="758" spans="19:19" x14ac:dyDescent="0.25">
      <c r="S758" s="97"/>
    </row>
    <row r="759" spans="19:19" x14ac:dyDescent="0.25">
      <c r="S759" s="97"/>
    </row>
    <row r="760" spans="19:19" x14ac:dyDescent="0.25">
      <c r="S760" s="97"/>
    </row>
    <row r="761" spans="19:19" x14ac:dyDescent="0.25">
      <c r="S761" s="97"/>
    </row>
    <row r="762" spans="19:19" x14ac:dyDescent="0.25">
      <c r="S762" s="97"/>
    </row>
    <row r="763" spans="19:19" x14ac:dyDescent="0.25">
      <c r="S763" s="97"/>
    </row>
    <row r="764" spans="19:19" x14ac:dyDescent="0.25">
      <c r="S764" s="97"/>
    </row>
    <row r="765" spans="19:19" x14ac:dyDescent="0.25">
      <c r="S765" s="97"/>
    </row>
    <row r="766" spans="19:19" x14ac:dyDescent="0.25">
      <c r="S766" s="97"/>
    </row>
    <row r="767" spans="19:19" x14ac:dyDescent="0.25">
      <c r="S767" s="97"/>
    </row>
    <row r="768" spans="19:19" x14ac:dyDescent="0.25">
      <c r="S768" s="97"/>
    </row>
    <row r="769" spans="19:19" x14ac:dyDescent="0.25">
      <c r="S769" s="97"/>
    </row>
    <row r="770" spans="19:19" x14ac:dyDescent="0.25">
      <c r="S770" s="97"/>
    </row>
    <row r="771" spans="19:19" x14ac:dyDescent="0.25">
      <c r="S771" s="97"/>
    </row>
    <row r="772" spans="19:19" x14ac:dyDescent="0.25">
      <c r="S772" s="97"/>
    </row>
    <row r="773" spans="19:19" x14ac:dyDescent="0.25">
      <c r="S773" s="97"/>
    </row>
    <row r="774" spans="19:19" x14ac:dyDescent="0.25">
      <c r="S774" s="97"/>
    </row>
    <row r="775" spans="19:19" x14ac:dyDescent="0.25">
      <c r="S775" s="97"/>
    </row>
    <row r="776" spans="19:19" x14ac:dyDescent="0.25">
      <c r="S776" s="97"/>
    </row>
    <row r="777" spans="19:19" x14ac:dyDescent="0.25">
      <c r="S777" s="97"/>
    </row>
    <row r="778" spans="19:19" x14ac:dyDescent="0.25">
      <c r="S778" s="97"/>
    </row>
    <row r="779" spans="19:19" x14ac:dyDescent="0.25">
      <c r="S779" s="97"/>
    </row>
    <row r="780" spans="19:19" x14ac:dyDescent="0.25">
      <c r="S780" s="97"/>
    </row>
    <row r="781" spans="19:19" x14ac:dyDescent="0.25">
      <c r="S781" s="97"/>
    </row>
    <row r="782" spans="19:19" x14ac:dyDescent="0.25">
      <c r="S782" s="97"/>
    </row>
    <row r="783" spans="19:19" x14ac:dyDescent="0.25">
      <c r="S783" s="97"/>
    </row>
    <row r="784" spans="19:19" x14ac:dyDescent="0.25">
      <c r="S784" s="97"/>
    </row>
    <row r="785" spans="19:19" x14ac:dyDescent="0.25">
      <c r="S785" s="97"/>
    </row>
    <row r="786" spans="19:19" x14ac:dyDescent="0.25">
      <c r="S786" s="97"/>
    </row>
    <row r="787" spans="19:19" x14ac:dyDescent="0.25">
      <c r="S787" s="97"/>
    </row>
    <row r="788" spans="19:19" x14ac:dyDescent="0.25">
      <c r="S788" s="97"/>
    </row>
    <row r="789" spans="19:19" x14ac:dyDescent="0.25">
      <c r="S789" s="97"/>
    </row>
    <row r="790" spans="19:19" x14ac:dyDescent="0.25">
      <c r="S790" s="97"/>
    </row>
    <row r="791" spans="19:19" x14ac:dyDescent="0.25">
      <c r="S791" s="97"/>
    </row>
    <row r="792" spans="19:19" x14ac:dyDescent="0.25">
      <c r="S792" s="97"/>
    </row>
    <row r="793" spans="19:19" x14ac:dyDescent="0.25">
      <c r="S793" s="97"/>
    </row>
    <row r="794" spans="19:19" x14ac:dyDescent="0.25">
      <c r="S794" s="97"/>
    </row>
    <row r="795" spans="19:19" x14ac:dyDescent="0.25">
      <c r="S795" s="97"/>
    </row>
    <row r="796" spans="19:19" x14ac:dyDescent="0.25">
      <c r="S796" s="97"/>
    </row>
    <row r="797" spans="19:19" x14ac:dyDescent="0.25">
      <c r="S797" s="97"/>
    </row>
    <row r="798" spans="19:19" x14ac:dyDescent="0.25">
      <c r="S798" s="97"/>
    </row>
    <row r="799" spans="19:19" x14ac:dyDescent="0.25">
      <c r="S799" s="97"/>
    </row>
    <row r="800" spans="19:19" x14ac:dyDescent="0.25">
      <c r="S800" s="97"/>
    </row>
    <row r="801" spans="19:19" x14ac:dyDescent="0.25">
      <c r="S801" s="97"/>
    </row>
    <row r="802" spans="19:19" x14ac:dyDescent="0.25">
      <c r="S802" s="97"/>
    </row>
    <row r="803" spans="19:19" x14ac:dyDescent="0.25">
      <c r="S803" s="97"/>
    </row>
    <row r="804" spans="19:19" x14ac:dyDescent="0.25">
      <c r="S804" s="97"/>
    </row>
    <row r="805" spans="19:19" x14ac:dyDescent="0.25">
      <c r="S805" s="97"/>
    </row>
    <row r="806" spans="19:19" x14ac:dyDescent="0.25">
      <c r="S806" s="97"/>
    </row>
    <row r="807" spans="19:19" x14ac:dyDescent="0.25">
      <c r="S807" s="97"/>
    </row>
    <row r="808" spans="19:19" x14ac:dyDescent="0.25">
      <c r="S808" s="97"/>
    </row>
    <row r="809" spans="19:19" x14ac:dyDescent="0.25">
      <c r="S809" s="97"/>
    </row>
    <row r="810" spans="19:19" x14ac:dyDescent="0.25">
      <c r="S810" s="97"/>
    </row>
    <row r="811" spans="19:19" x14ac:dyDescent="0.25">
      <c r="S811" s="97"/>
    </row>
    <row r="812" spans="19:19" x14ac:dyDescent="0.25">
      <c r="S812" s="97"/>
    </row>
    <row r="813" spans="19:19" x14ac:dyDescent="0.25">
      <c r="S813" s="97"/>
    </row>
    <row r="814" spans="19:19" x14ac:dyDescent="0.25">
      <c r="S814" s="97"/>
    </row>
    <row r="815" spans="19:19" x14ac:dyDescent="0.25">
      <c r="S815" s="97"/>
    </row>
    <row r="816" spans="19:19" x14ac:dyDescent="0.25">
      <c r="S816" s="97"/>
    </row>
    <row r="817" spans="19:19" x14ac:dyDescent="0.25">
      <c r="S817" s="97"/>
    </row>
    <row r="818" spans="19:19" x14ac:dyDescent="0.25">
      <c r="S818" s="97"/>
    </row>
    <row r="819" spans="19:19" x14ac:dyDescent="0.25">
      <c r="S819" s="97"/>
    </row>
    <row r="820" spans="19:19" x14ac:dyDescent="0.25">
      <c r="S820" s="97"/>
    </row>
    <row r="821" spans="19:19" x14ac:dyDescent="0.25">
      <c r="S821" s="97"/>
    </row>
    <row r="822" spans="19:19" x14ac:dyDescent="0.25">
      <c r="S822" s="97"/>
    </row>
    <row r="823" spans="19:19" x14ac:dyDescent="0.25">
      <c r="S823" s="97"/>
    </row>
    <row r="824" spans="19:19" x14ac:dyDescent="0.25">
      <c r="S824" s="97"/>
    </row>
    <row r="825" spans="19:19" x14ac:dyDescent="0.25">
      <c r="S825" s="97"/>
    </row>
    <row r="826" spans="19:19" x14ac:dyDescent="0.25">
      <c r="S826" s="97"/>
    </row>
    <row r="827" spans="19:19" x14ac:dyDescent="0.25">
      <c r="S827" s="97"/>
    </row>
    <row r="828" spans="19:19" x14ac:dyDescent="0.25">
      <c r="S828" s="97"/>
    </row>
    <row r="829" spans="19:19" x14ac:dyDescent="0.25">
      <c r="S829" s="97"/>
    </row>
    <row r="830" spans="19:19" x14ac:dyDescent="0.25">
      <c r="S830" s="97"/>
    </row>
    <row r="831" spans="19:19" x14ac:dyDescent="0.25">
      <c r="S831" s="97"/>
    </row>
    <row r="832" spans="19:19" x14ac:dyDescent="0.25">
      <c r="S832" s="97"/>
    </row>
    <row r="833" spans="19:19" x14ac:dyDescent="0.25">
      <c r="S833" s="97"/>
    </row>
    <row r="834" spans="19:19" x14ac:dyDescent="0.25">
      <c r="S834" s="97"/>
    </row>
    <row r="835" spans="19:19" x14ac:dyDescent="0.25">
      <c r="S835" s="97"/>
    </row>
    <row r="836" spans="19:19" x14ac:dyDescent="0.25">
      <c r="S836" s="97"/>
    </row>
    <row r="837" spans="19:19" x14ac:dyDescent="0.25">
      <c r="S837" s="97"/>
    </row>
    <row r="838" spans="19:19" x14ac:dyDescent="0.25">
      <c r="S838" s="97"/>
    </row>
    <row r="839" spans="19:19" x14ac:dyDescent="0.25">
      <c r="S839" s="97"/>
    </row>
    <row r="840" spans="19:19" x14ac:dyDescent="0.25">
      <c r="S840" s="97"/>
    </row>
    <row r="841" spans="19:19" x14ac:dyDescent="0.25">
      <c r="S841" s="97"/>
    </row>
    <row r="842" spans="19:19" x14ac:dyDescent="0.25">
      <c r="S842" s="97"/>
    </row>
    <row r="843" spans="19:19" x14ac:dyDescent="0.25">
      <c r="S843" s="97"/>
    </row>
    <row r="844" spans="19:19" x14ac:dyDescent="0.25">
      <c r="S844" s="97"/>
    </row>
    <row r="845" spans="19:19" x14ac:dyDescent="0.25">
      <c r="S845" s="97"/>
    </row>
    <row r="846" spans="19:19" x14ac:dyDescent="0.25">
      <c r="S846" s="97"/>
    </row>
    <row r="847" spans="19:19" x14ac:dyDescent="0.25">
      <c r="S847" s="97"/>
    </row>
    <row r="848" spans="19:19" x14ac:dyDescent="0.25">
      <c r="S848" s="97"/>
    </row>
    <row r="849" spans="19:19" x14ac:dyDescent="0.25">
      <c r="S849" s="97"/>
    </row>
    <row r="850" spans="19:19" x14ac:dyDescent="0.25">
      <c r="S850" s="97"/>
    </row>
    <row r="851" spans="19:19" x14ac:dyDescent="0.25">
      <c r="S851" s="97"/>
    </row>
    <row r="852" spans="19:19" x14ac:dyDescent="0.25">
      <c r="S852" s="97"/>
    </row>
    <row r="853" spans="19:19" x14ac:dyDescent="0.25">
      <c r="S853" s="97"/>
    </row>
    <row r="854" spans="19:19" x14ac:dyDescent="0.25">
      <c r="S854" s="97"/>
    </row>
    <row r="855" spans="19:19" x14ac:dyDescent="0.25">
      <c r="S855" s="97"/>
    </row>
    <row r="856" spans="19:19" x14ac:dyDescent="0.25">
      <c r="S856" s="97"/>
    </row>
    <row r="857" spans="19:19" x14ac:dyDescent="0.25">
      <c r="S857" s="97"/>
    </row>
    <row r="858" spans="19:19" x14ac:dyDescent="0.25">
      <c r="S858" s="97"/>
    </row>
    <row r="859" spans="19:19" x14ac:dyDescent="0.25">
      <c r="S859" s="97"/>
    </row>
    <row r="860" spans="19:19" x14ac:dyDescent="0.25">
      <c r="S860" s="97"/>
    </row>
    <row r="861" spans="19:19" x14ac:dyDescent="0.25">
      <c r="S861" s="97"/>
    </row>
    <row r="862" spans="19:19" x14ac:dyDescent="0.25">
      <c r="S862" s="97"/>
    </row>
    <row r="863" spans="19:19" x14ac:dyDescent="0.25">
      <c r="S863" s="97"/>
    </row>
    <row r="864" spans="19:19" x14ac:dyDescent="0.25">
      <c r="S864" s="97"/>
    </row>
    <row r="865" spans="19:19" x14ac:dyDescent="0.25">
      <c r="S865" s="97"/>
    </row>
    <row r="866" spans="19:19" x14ac:dyDescent="0.25">
      <c r="S866" s="97"/>
    </row>
    <row r="867" spans="19:19" x14ac:dyDescent="0.25">
      <c r="S867" s="97"/>
    </row>
    <row r="868" spans="19:19" x14ac:dyDescent="0.25">
      <c r="S868" s="97"/>
    </row>
    <row r="869" spans="19:19" x14ac:dyDescent="0.25">
      <c r="S869" s="97"/>
    </row>
    <row r="870" spans="19:19" x14ac:dyDescent="0.25">
      <c r="S870" s="97"/>
    </row>
    <row r="871" spans="19:19" x14ac:dyDescent="0.25">
      <c r="S871" s="97"/>
    </row>
    <row r="872" spans="19:19" x14ac:dyDescent="0.25">
      <c r="S872" s="97"/>
    </row>
    <row r="873" spans="19:19" x14ac:dyDescent="0.25">
      <c r="S873" s="97"/>
    </row>
    <row r="874" spans="19:19" x14ac:dyDescent="0.25">
      <c r="S874" s="97"/>
    </row>
    <row r="875" spans="19:19" x14ac:dyDescent="0.25">
      <c r="S875" s="97"/>
    </row>
    <row r="876" spans="19:19" x14ac:dyDescent="0.25">
      <c r="S876" s="97"/>
    </row>
    <row r="877" spans="19:19" x14ac:dyDescent="0.25">
      <c r="S877" s="97"/>
    </row>
    <row r="878" spans="19:19" x14ac:dyDescent="0.25">
      <c r="S878" s="97"/>
    </row>
    <row r="879" spans="19:19" x14ac:dyDescent="0.25">
      <c r="S879" s="97"/>
    </row>
    <row r="880" spans="19:19" x14ac:dyDescent="0.25">
      <c r="S880" s="97"/>
    </row>
    <row r="881" spans="19:19" x14ac:dyDescent="0.25">
      <c r="S881" s="97"/>
    </row>
    <row r="882" spans="19:19" x14ac:dyDescent="0.25">
      <c r="S882" s="97"/>
    </row>
    <row r="883" spans="19:19" x14ac:dyDescent="0.25">
      <c r="S883" s="97"/>
    </row>
    <row r="884" spans="19:19" x14ac:dyDescent="0.25">
      <c r="S884" s="97"/>
    </row>
    <row r="885" spans="19:19" x14ac:dyDescent="0.25">
      <c r="S885" s="97"/>
    </row>
    <row r="886" spans="19:19" x14ac:dyDescent="0.25">
      <c r="S886" s="97"/>
    </row>
    <row r="887" spans="19:19" x14ac:dyDescent="0.25">
      <c r="S887" s="97"/>
    </row>
    <row r="888" spans="19:19" x14ac:dyDescent="0.25">
      <c r="S888" s="97"/>
    </row>
    <row r="889" spans="19:19" x14ac:dyDescent="0.25">
      <c r="S889" s="97"/>
    </row>
    <row r="890" spans="19:19" x14ac:dyDescent="0.25">
      <c r="S890" s="97"/>
    </row>
    <row r="891" spans="19:19" x14ac:dyDescent="0.25">
      <c r="S891" s="97"/>
    </row>
    <row r="892" spans="19:19" x14ac:dyDescent="0.25">
      <c r="S892" s="97"/>
    </row>
    <row r="893" spans="19:19" x14ac:dyDescent="0.25">
      <c r="S893" s="97"/>
    </row>
    <row r="894" spans="19:19" x14ac:dyDescent="0.25">
      <c r="S894" s="97"/>
    </row>
    <row r="895" spans="19:19" x14ac:dyDescent="0.25">
      <c r="S895" s="97"/>
    </row>
    <row r="896" spans="19:19" x14ac:dyDescent="0.25">
      <c r="S896" s="97"/>
    </row>
    <row r="897" spans="19:19" x14ac:dyDescent="0.25">
      <c r="S897" s="97"/>
    </row>
    <row r="898" spans="19:19" x14ac:dyDescent="0.25">
      <c r="S898" s="97"/>
    </row>
    <row r="899" spans="19:19" x14ac:dyDescent="0.25">
      <c r="S899" s="97"/>
    </row>
    <row r="900" spans="19:19" x14ac:dyDescent="0.25">
      <c r="S900" s="97"/>
    </row>
    <row r="901" spans="19:19" x14ac:dyDescent="0.25">
      <c r="S901" s="97"/>
    </row>
    <row r="902" spans="19:19" x14ac:dyDescent="0.25">
      <c r="S902" s="9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8DFF2-3814-4AAE-9F5F-64E42F290346}">
  <dimension ref="A2:U37"/>
  <sheetViews>
    <sheetView workbookViewId="0">
      <selection activeCell="X13" sqref="X13"/>
    </sheetView>
  </sheetViews>
  <sheetFormatPr defaultRowHeight="15" x14ac:dyDescent="0.25"/>
  <cols>
    <col min="2" max="3" width="8.7109375" bestFit="1" customWidth="1"/>
    <col min="4" max="4" width="9" bestFit="1" customWidth="1"/>
    <col min="5" max="5" width="9.85546875" bestFit="1" customWidth="1"/>
    <col min="6" max="6" width="11.42578125" bestFit="1" customWidth="1"/>
    <col min="7" max="7" width="9.85546875" bestFit="1" customWidth="1"/>
    <col min="8" max="17" width="9.140625" customWidth="1"/>
    <col min="19" max="19" width="9.7109375" customWidth="1"/>
    <col min="20" max="20" width="10.140625" bestFit="1" customWidth="1"/>
    <col min="21" max="21" width="34" bestFit="1" customWidth="1"/>
  </cols>
  <sheetData>
    <row r="2" spans="1:21" ht="15.75" thickBot="1" x14ac:dyDescent="0.3">
      <c r="A2" s="52"/>
      <c r="B2" s="52"/>
      <c r="C2" s="52"/>
      <c r="D2" s="52"/>
      <c r="E2" s="57">
        <v>0.2</v>
      </c>
      <c r="F2" s="58"/>
      <c r="G2" s="57">
        <v>0.8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x14ac:dyDescent="0.25">
      <c r="A3" s="2" t="s">
        <v>0</v>
      </c>
      <c r="B3" s="2" t="s">
        <v>1</v>
      </c>
      <c r="C3" s="2" t="s">
        <v>2</v>
      </c>
      <c r="D3" s="3" t="s">
        <v>50</v>
      </c>
      <c r="E3" s="3" t="s">
        <v>6</v>
      </c>
      <c r="F3" s="2" t="s">
        <v>3</v>
      </c>
      <c r="G3" s="2" t="s">
        <v>6</v>
      </c>
      <c r="H3" s="2" t="s">
        <v>6</v>
      </c>
      <c r="I3" s="2">
        <v>2013</v>
      </c>
      <c r="J3" s="4">
        <v>2014</v>
      </c>
      <c r="K3" s="4">
        <v>2015</v>
      </c>
      <c r="L3" s="2">
        <v>2016</v>
      </c>
      <c r="M3" s="2">
        <v>2017</v>
      </c>
      <c r="N3" s="65">
        <v>2018</v>
      </c>
      <c r="O3" s="2">
        <v>2019</v>
      </c>
      <c r="P3" s="81">
        <v>2020</v>
      </c>
      <c r="Q3" s="4">
        <v>2021</v>
      </c>
      <c r="R3" s="2">
        <v>2021</v>
      </c>
      <c r="S3" s="5" t="s">
        <v>8</v>
      </c>
      <c r="T3" s="2" t="s">
        <v>67</v>
      </c>
      <c r="U3" s="2" t="s">
        <v>9</v>
      </c>
    </row>
    <row r="4" spans="1:21" x14ac:dyDescent="0.25">
      <c r="A4" s="92" t="s">
        <v>10</v>
      </c>
      <c r="B4" s="6">
        <v>0</v>
      </c>
      <c r="C4" s="6">
        <v>0</v>
      </c>
      <c r="D4" s="38">
        <f t="shared" ref="D4:D36" si="0">B4+C4</f>
        <v>0</v>
      </c>
      <c r="E4" s="29">
        <f>D4/2586*0.2*950</f>
        <v>0</v>
      </c>
      <c r="F4" s="6">
        <v>120</v>
      </c>
      <c r="G4" s="29">
        <f>F4/11087*0.8*950</f>
        <v>8.2258500947055104</v>
      </c>
      <c r="H4" s="41">
        <f t="shared" ref="H4:H36" si="1">G4+E4</f>
        <v>8.2258500947055104</v>
      </c>
      <c r="I4" s="63">
        <v>9</v>
      </c>
      <c r="J4" s="9">
        <v>5</v>
      </c>
      <c r="K4" s="10">
        <v>6</v>
      </c>
      <c r="L4" s="25">
        <v>6</v>
      </c>
      <c r="M4" s="27">
        <v>6</v>
      </c>
      <c r="N4" s="76">
        <v>6.7592127141255203</v>
      </c>
      <c r="O4" s="59">
        <v>8</v>
      </c>
      <c r="P4" s="91">
        <v>7</v>
      </c>
      <c r="Q4" s="79">
        <f t="shared" ref="Q4:Q36" si="2">H4</f>
        <v>8.2258500947055104</v>
      </c>
      <c r="R4" s="90">
        <v>8</v>
      </c>
      <c r="S4" s="68">
        <f>R4-Q4</f>
        <v>-0.22585009470551043</v>
      </c>
      <c r="T4" s="87"/>
      <c r="U4" s="13" t="s">
        <v>60</v>
      </c>
    </row>
    <row r="5" spans="1:21" x14ac:dyDescent="0.25">
      <c r="A5" s="93" t="s">
        <v>12</v>
      </c>
      <c r="B5" s="6">
        <v>1</v>
      </c>
      <c r="C5" s="6">
        <v>2</v>
      </c>
      <c r="D5" s="38">
        <f t="shared" si="0"/>
        <v>3</v>
      </c>
      <c r="E5" s="29">
        <f t="shared" ref="E5:E36" si="3">D5/2586*0.2*950</f>
        <v>0.22041763341067286</v>
      </c>
      <c r="F5" s="6">
        <v>0</v>
      </c>
      <c r="G5" s="29">
        <f t="shared" ref="G5:G36" si="4">F5/11087*0.8*950</f>
        <v>0</v>
      </c>
      <c r="H5" s="41">
        <f t="shared" si="1"/>
        <v>0.22041763341067286</v>
      </c>
      <c r="I5" s="63">
        <v>1</v>
      </c>
      <c r="J5" s="14">
        <v>0</v>
      </c>
      <c r="K5" s="10">
        <v>0</v>
      </c>
      <c r="L5" s="25">
        <v>0</v>
      </c>
      <c r="M5" s="27">
        <v>0</v>
      </c>
      <c r="N5" s="76">
        <v>0.40408336877924289</v>
      </c>
      <c r="O5" s="59">
        <v>0.40408336877924289</v>
      </c>
      <c r="P5" s="91">
        <v>0</v>
      </c>
      <c r="Q5" s="79">
        <f t="shared" si="2"/>
        <v>0.22041763341067286</v>
      </c>
      <c r="R5" s="90">
        <v>0</v>
      </c>
      <c r="S5" s="68">
        <f t="shared" ref="S5:S36" si="5">R5-Q5</f>
        <v>-0.22041763341067286</v>
      </c>
      <c r="T5" s="1"/>
      <c r="U5" s="13"/>
    </row>
    <row r="6" spans="1:21" x14ac:dyDescent="0.25">
      <c r="A6" s="7" t="s">
        <v>13</v>
      </c>
      <c r="B6" s="6">
        <v>94</v>
      </c>
      <c r="C6" s="6">
        <v>170</v>
      </c>
      <c r="D6" s="38">
        <f t="shared" si="0"/>
        <v>264</v>
      </c>
      <c r="E6" s="29">
        <f t="shared" si="3"/>
        <v>19.396751740139212</v>
      </c>
      <c r="F6" s="6">
        <v>1231</v>
      </c>
      <c r="G6" s="29">
        <f t="shared" si="4"/>
        <v>84.383512221520704</v>
      </c>
      <c r="H6" s="41">
        <f t="shared" si="1"/>
        <v>103.78026396165991</v>
      </c>
      <c r="I6" s="63">
        <v>125</v>
      </c>
      <c r="J6" s="9">
        <v>110</v>
      </c>
      <c r="K6" s="10">
        <v>110</v>
      </c>
      <c r="L6" s="25">
        <v>110</v>
      </c>
      <c r="M6" s="27">
        <v>110</v>
      </c>
      <c r="N6" s="76">
        <v>103.77595607285102</v>
      </c>
      <c r="O6" s="59">
        <v>110</v>
      </c>
      <c r="P6" s="91">
        <v>105</v>
      </c>
      <c r="Q6" s="79">
        <f t="shared" si="2"/>
        <v>103.78026396165991</v>
      </c>
      <c r="R6" s="90">
        <v>109</v>
      </c>
      <c r="S6" s="68">
        <f t="shared" si="5"/>
        <v>5.2197360383400877</v>
      </c>
      <c r="T6" s="87"/>
      <c r="U6" s="13" t="s">
        <v>69</v>
      </c>
    </row>
    <row r="7" spans="1:21" x14ac:dyDescent="0.25">
      <c r="A7" s="7" t="s">
        <v>14</v>
      </c>
      <c r="B7" s="6">
        <v>19</v>
      </c>
      <c r="C7" s="6">
        <v>79</v>
      </c>
      <c r="D7" s="38">
        <f t="shared" si="0"/>
        <v>98</v>
      </c>
      <c r="E7" s="29">
        <f t="shared" si="3"/>
        <v>7.2003093580819808</v>
      </c>
      <c r="F7" s="6">
        <v>518</v>
      </c>
      <c r="G7" s="29">
        <f t="shared" si="4"/>
        <v>35.508252908812125</v>
      </c>
      <c r="H7" s="41">
        <f t="shared" si="1"/>
        <v>42.708562266894106</v>
      </c>
      <c r="I7" s="63">
        <v>72</v>
      </c>
      <c r="J7" s="9">
        <v>60</v>
      </c>
      <c r="K7" s="10">
        <v>55</v>
      </c>
      <c r="L7" s="25">
        <v>55</v>
      </c>
      <c r="M7" s="27">
        <v>55</v>
      </c>
      <c r="N7" s="76">
        <v>44.485905417423922</v>
      </c>
      <c r="O7" s="59">
        <v>50</v>
      </c>
      <c r="P7" s="91">
        <v>48</v>
      </c>
      <c r="Q7" s="79">
        <f t="shared" si="2"/>
        <v>42.708562266894106</v>
      </c>
      <c r="R7" s="90">
        <v>45</v>
      </c>
      <c r="S7" s="68">
        <f t="shared" si="5"/>
        <v>2.2914377331058944</v>
      </c>
      <c r="T7" s="87"/>
      <c r="U7" s="13" t="s">
        <v>70</v>
      </c>
    </row>
    <row r="8" spans="1:21" x14ac:dyDescent="0.25">
      <c r="A8" s="7" t="s">
        <v>15</v>
      </c>
      <c r="B8" s="6">
        <v>84</v>
      </c>
      <c r="C8" s="6">
        <v>244</v>
      </c>
      <c r="D8" s="38">
        <f t="shared" si="0"/>
        <v>328</v>
      </c>
      <c r="E8" s="29">
        <f t="shared" si="3"/>
        <v>24.098994586233569</v>
      </c>
      <c r="F8" s="6">
        <v>1359</v>
      </c>
      <c r="G8" s="29">
        <f t="shared" si="4"/>
        <v>93.157752322539906</v>
      </c>
      <c r="H8" s="41">
        <f t="shared" si="1"/>
        <v>117.25674690877348</v>
      </c>
      <c r="I8" s="63">
        <v>90</v>
      </c>
      <c r="J8" s="9">
        <v>100</v>
      </c>
      <c r="K8" s="10">
        <v>100</v>
      </c>
      <c r="L8" s="25">
        <v>100</v>
      </c>
      <c r="M8" s="27">
        <v>100</v>
      </c>
      <c r="N8" s="76">
        <v>101.27798615676114</v>
      </c>
      <c r="O8" s="59">
        <v>100</v>
      </c>
      <c r="P8" s="91">
        <v>102</v>
      </c>
      <c r="Q8" s="79">
        <f t="shared" si="2"/>
        <v>117.25674690877348</v>
      </c>
      <c r="R8" s="90">
        <v>105</v>
      </c>
      <c r="S8" s="68">
        <f t="shared" si="5"/>
        <v>-12.256746908773479</v>
      </c>
      <c r="T8" s="88"/>
      <c r="U8" s="13"/>
    </row>
    <row r="9" spans="1:21" x14ac:dyDescent="0.25">
      <c r="A9" s="92" t="s">
        <v>17</v>
      </c>
      <c r="B9" s="6">
        <v>20</v>
      </c>
      <c r="C9" s="6">
        <v>117</v>
      </c>
      <c r="D9" s="38">
        <f t="shared" si="0"/>
        <v>137</v>
      </c>
      <c r="E9" s="29">
        <f t="shared" si="3"/>
        <v>10.065738592420727</v>
      </c>
      <c r="F9" s="6">
        <v>619</v>
      </c>
      <c r="G9" s="29">
        <f t="shared" si="4"/>
        <v>42.43167673852259</v>
      </c>
      <c r="H9" s="41">
        <f t="shared" si="1"/>
        <v>52.497415330943319</v>
      </c>
      <c r="I9" s="63">
        <v>47</v>
      </c>
      <c r="J9" s="9">
        <v>35</v>
      </c>
      <c r="K9" s="10">
        <v>37</v>
      </c>
      <c r="L9" s="25">
        <v>36</v>
      </c>
      <c r="M9" s="27">
        <v>38</v>
      </c>
      <c r="N9" s="76">
        <v>49.114496732531613</v>
      </c>
      <c r="O9" s="59">
        <v>40</v>
      </c>
      <c r="P9" s="91">
        <v>46</v>
      </c>
      <c r="Q9" s="79">
        <f t="shared" si="2"/>
        <v>52.497415330943319</v>
      </c>
      <c r="R9" s="90">
        <v>46</v>
      </c>
      <c r="S9" s="68">
        <f t="shared" si="5"/>
        <v>-6.4974153309433191</v>
      </c>
      <c r="T9" s="88"/>
      <c r="U9" s="55" t="s">
        <v>68</v>
      </c>
    </row>
    <row r="10" spans="1:21" x14ac:dyDescent="0.25">
      <c r="A10" s="7" t="s">
        <v>18</v>
      </c>
      <c r="B10" s="6">
        <v>18</v>
      </c>
      <c r="C10" s="6">
        <v>23</v>
      </c>
      <c r="D10" s="38">
        <f t="shared" si="0"/>
        <v>41</v>
      </c>
      <c r="E10" s="29">
        <f t="shared" si="3"/>
        <v>3.0123743232791962</v>
      </c>
      <c r="F10" s="6">
        <v>71</v>
      </c>
      <c r="G10" s="29">
        <f t="shared" si="4"/>
        <v>4.8669613060340939</v>
      </c>
      <c r="H10" s="41">
        <f t="shared" si="1"/>
        <v>7.8793356293132906</v>
      </c>
      <c r="I10" s="63">
        <v>5</v>
      </c>
      <c r="J10" s="9">
        <v>5</v>
      </c>
      <c r="K10" s="10">
        <v>5</v>
      </c>
      <c r="L10" s="25">
        <v>5</v>
      </c>
      <c r="M10" s="27">
        <v>5</v>
      </c>
      <c r="N10" s="76">
        <v>4.4816519082788755</v>
      </c>
      <c r="O10" s="59">
        <v>4</v>
      </c>
      <c r="P10" s="91">
        <v>5</v>
      </c>
      <c r="Q10" s="79">
        <f t="shared" si="2"/>
        <v>7.8793356293132906</v>
      </c>
      <c r="R10" s="90">
        <v>6</v>
      </c>
      <c r="S10" s="68">
        <f t="shared" si="5"/>
        <v>-1.8793356293132906</v>
      </c>
      <c r="T10" s="88"/>
      <c r="U10" s="13" t="s">
        <v>19</v>
      </c>
    </row>
    <row r="11" spans="1:21" x14ac:dyDescent="0.25">
      <c r="A11" s="7" t="s">
        <v>20</v>
      </c>
      <c r="B11" s="6">
        <v>9</v>
      </c>
      <c r="C11" s="6">
        <v>77</v>
      </c>
      <c r="D11" s="38">
        <f t="shared" si="0"/>
        <v>86</v>
      </c>
      <c r="E11" s="29">
        <f t="shared" si="3"/>
        <v>6.3186388244392893</v>
      </c>
      <c r="F11" s="6">
        <v>292</v>
      </c>
      <c r="G11" s="29">
        <f t="shared" si="4"/>
        <v>20.016235230450079</v>
      </c>
      <c r="H11" s="41">
        <f t="shared" si="1"/>
        <v>26.334874054889369</v>
      </c>
      <c r="I11" s="63">
        <v>36</v>
      </c>
      <c r="J11" s="9">
        <v>32</v>
      </c>
      <c r="K11" s="10">
        <v>32</v>
      </c>
      <c r="L11" s="25">
        <v>32</v>
      </c>
      <c r="M11" s="27">
        <v>32</v>
      </c>
      <c r="N11" s="76">
        <v>26.155214415529173</v>
      </c>
      <c r="O11" s="59">
        <v>30</v>
      </c>
      <c r="P11" s="91">
        <v>30</v>
      </c>
      <c r="Q11" s="79">
        <f t="shared" si="2"/>
        <v>26.334874054889369</v>
      </c>
      <c r="R11" s="90">
        <v>28</v>
      </c>
      <c r="S11" s="68">
        <f t="shared" si="5"/>
        <v>1.6651259451106313</v>
      </c>
      <c r="T11" s="1"/>
      <c r="U11" s="13" t="s">
        <v>63</v>
      </c>
    </row>
    <row r="12" spans="1:21" x14ac:dyDescent="0.25">
      <c r="A12" s="7" t="s">
        <v>21</v>
      </c>
      <c r="B12" s="6">
        <v>80</v>
      </c>
      <c r="C12" s="6">
        <v>137</v>
      </c>
      <c r="D12" s="38">
        <f t="shared" si="0"/>
        <v>217</v>
      </c>
      <c r="E12" s="29">
        <f t="shared" si="3"/>
        <v>15.94354215003867</v>
      </c>
      <c r="F12" s="6">
        <v>824</v>
      </c>
      <c r="G12" s="29">
        <f t="shared" si="4"/>
        <v>56.484170650311178</v>
      </c>
      <c r="H12" s="41">
        <f t="shared" si="1"/>
        <v>72.427712800349852</v>
      </c>
      <c r="I12" s="63">
        <v>60</v>
      </c>
      <c r="J12" s="9">
        <v>70</v>
      </c>
      <c r="K12" s="10">
        <v>65</v>
      </c>
      <c r="L12" s="25">
        <v>63</v>
      </c>
      <c r="M12" s="27">
        <v>63</v>
      </c>
      <c r="N12" s="76">
        <v>66.67375584857507</v>
      </c>
      <c r="O12" s="59">
        <v>65</v>
      </c>
      <c r="P12" s="91">
        <v>70</v>
      </c>
      <c r="Q12" s="79">
        <f t="shared" si="2"/>
        <v>72.427712800349852</v>
      </c>
      <c r="R12" s="90">
        <v>72</v>
      </c>
      <c r="S12" s="68">
        <f t="shared" si="5"/>
        <v>-0.42771280034985182</v>
      </c>
      <c r="T12" s="88"/>
      <c r="U12" s="13"/>
    </row>
    <row r="13" spans="1:21" x14ac:dyDescent="0.25">
      <c r="A13" s="92" t="s">
        <v>22</v>
      </c>
      <c r="B13" s="6">
        <v>159</v>
      </c>
      <c r="C13" s="6">
        <v>105</v>
      </c>
      <c r="D13" s="38">
        <f t="shared" si="0"/>
        <v>264</v>
      </c>
      <c r="E13" s="29">
        <f t="shared" si="3"/>
        <v>19.396751740139212</v>
      </c>
      <c r="F13" s="6">
        <v>909</v>
      </c>
      <c r="G13" s="29">
        <f t="shared" si="4"/>
        <v>62.310814467394245</v>
      </c>
      <c r="H13" s="41">
        <f t="shared" si="1"/>
        <v>81.707566207533461</v>
      </c>
      <c r="I13" s="63">
        <v>75</v>
      </c>
      <c r="J13" s="9">
        <v>75</v>
      </c>
      <c r="K13" s="10">
        <v>80</v>
      </c>
      <c r="L13" s="25">
        <v>80</v>
      </c>
      <c r="M13" s="27">
        <v>78</v>
      </c>
      <c r="N13" s="76">
        <v>86.069757549978732</v>
      </c>
      <c r="O13" s="59">
        <v>80</v>
      </c>
      <c r="P13" s="91">
        <v>82</v>
      </c>
      <c r="Q13" s="79">
        <f t="shared" si="2"/>
        <v>81.707566207533461</v>
      </c>
      <c r="R13" s="90">
        <v>81</v>
      </c>
      <c r="S13" s="68">
        <f t="shared" si="5"/>
        <v>-0.70756620753346056</v>
      </c>
      <c r="T13" s="88"/>
      <c r="U13" s="13"/>
    </row>
    <row r="14" spans="1:21" x14ac:dyDescent="0.25">
      <c r="A14" s="93" t="s">
        <v>23</v>
      </c>
      <c r="B14" s="6">
        <v>0</v>
      </c>
      <c r="C14" s="6">
        <v>0</v>
      </c>
      <c r="D14" s="38">
        <f t="shared" si="0"/>
        <v>0</v>
      </c>
      <c r="E14" s="29">
        <f t="shared" si="3"/>
        <v>0</v>
      </c>
      <c r="F14" s="6">
        <v>0</v>
      </c>
      <c r="G14" s="29">
        <f t="shared" si="4"/>
        <v>0</v>
      </c>
      <c r="H14" s="41">
        <f t="shared" si="1"/>
        <v>0</v>
      </c>
      <c r="I14" s="63">
        <v>0</v>
      </c>
      <c r="J14" s="14">
        <v>0</v>
      </c>
      <c r="K14" s="10">
        <v>0</v>
      </c>
      <c r="L14" s="25">
        <v>0</v>
      </c>
      <c r="M14" s="27">
        <v>0</v>
      </c>
      <c r="N14" s="76">
        <v>0</v>
      </c>
      <c r="O14" s="59">
        <v>0</v>
      </c>
      <c r="P14" s="91">
        <v>0</v>
      </c>
      <c r="Q14" s="79">
        <f t="shared" si="2"/>
        <v>0</v>
      </c>
      <c r="R14" s="90">
        <v>0</v>
      </c>
      <c r="S14" s="68">
        <f t="shared" si="5"/>
        <v>0</v>
      </c>
      <c r="T14" s="1"/>
      <c r="U14" s="13"/>
    </row>
    <row r="15" spans="1:21" x14ac:dyDescent="0.25">
      <c r="A15" s="92" t="s">
        <v>24</v>
      </c>
      <c r="B15" s="15">
        <v>0</v>
      </c>
      <c r="C15" s="15">
        <v>0</v>
      </c>
      <c r="D15" s="38">
        <f t="shared" si="0"/>
        <v>0</v>
      </c>
      <c r="E15" s="29">
        <f t="shared" si="3"/>
        <v>0</v>
      </c>
      <c r="F15" s="15">
        <v>0</v>
      </c>
      <c r="G15" s="29">
        <f t="shared" si="4"/>
        <v>0</v>
      </c>
      <c r="H15" s="41">
        <f t="shared" si="1"/>
        <v>0</v>
      </c>
      <c r="I15" s="63">
        <v>10</v>
      </c>
      <c r="J15" s="9">
        <v>9</v>
      </c>
      <c r="K15" s="10">
        <v>9</v>
      </c>
      <c r="L15" s="25">
        <v>9</v>
      </c>
      <c r="M15" s="27">
        <v>9</v>
      </c>
      <c r="N15" s="76">
        <v>7.4204400448551873</v>
      </c>
      <c r="O15" s="59">
        <v>10</v>
      </c>
      <c r="P15" s="91">
        <v>8</v>
      </c>
      <c r="Q15" s="79">
        <f t="shared" si="2"/>
        <v>0</v>
      </c>
      <c r="R15" s="90">
        <v>8</v>
      </c>
      <c r="S15" s="68">
        <f t="shared" si="5"/>
        <v>8</v>
      </c>
      <c r="T15" s="87"/>
      <c r="U15" s="13" t="s">
        <v>25</v>
      </c>
    </row>
    <row r="16" spans="1:21" x14ac:dyDescent="0.25">
      <c r="A16" s="93" t="s">
        <v>26</v>
      </c>
      <c r="B16" s="6">
        <v>2</v>
      </c>
      <c r="C16" s="6">
        <v>0</v>
      </c>
      <c r="D16" s="38">
        <f t="shared" si="0"/>
        <v>2</v>
      </c>
      <c r="E16" s="29">
        <f t="shared" si="3"/>
        <v>0.14694508894044858</v>
      </c>
      <c r="F16" s="6">
        <v>0</v>
      </c>
      <c r="G16" s="29">
        <f t="shared" si="4"/>
        <v>0</v>
      </c>
      <c r="H16" s="41">
        <f t="shared" si="1"/>
        <v>0.14694508894044858</v>
      </c>
      <c r="I16" s="63">
        <v>0</v>
      </c>
      <c r="J16" s="14">
        <v>0</v>
      </c>
      <c r="K16" s="10">
        <v>0</v>
      </c>
      <c r="L16" s="25">
        <v>0</v>
      </c>
      <c r="M16" s="27">
        <v>0</v>
      </c>
      <c r="N16" s="76">
        <v>0</v>
      </c>
      <c r="O16" s="59">
        <v>0</v>
      </c>
      <c r="P16" s="91">
        <v>0</v>
      </c>
      <c r="Q16" s="79">
        <f t="shared" si="2"/>
        <v>0.14694508894044858</v>
      </c>
      <c r="R16" s="90">
        <v>0</v>
      </c>
      <c r="S16" s="68">
        <f t="shared" si="5"/>
        <v>-0.14694508894044858</v>
      </c>
      <c r="T16" s="1"/>
      <c r="U16" s="13"/>
    </row>
    <row r="17" spans="1:21" x14ac:dyDescent="0.25">
      <c r="A17" s="94" t="s">
        <v>27</v>
      </c>
      <c r="B17" s="16">
        <v>0</v>
      </c>
      <c r="C17" s="16">
        <v>0</v>
      </c>
      <c r="D17" s="38">
        <f t="shared" si="0"/>
        <v>0</v>
      </c>
      <c r="E17" s="29">
        <f t="shared" si="3"/>
        <v>0</v>
      </c>
      <c r="F17" s="16">
        <v>0</v>
      </c>
      <c r="G17" s="29">
        <f t="shared" si="4"/>
        <v>0</v>
      </c>
      <c r="H17" s="41">
        <f t="shared" si="1"/>
        <v>0</v>
      </c>
      <c r="I17" s="64">
        <v>0</v>
      </c>
      <c r="J17" s="18">
        <v>0</v>
      </c>
      <c r="K17" s="10">
        <v>0</v>
      </c>
      <c r="L17" s="25">
        <v>0</v>
      </c>
      <c r="M17" s="27">
        <v>0</v>
      </c>
      <c r="N17" s="76">
        <v>0</v>
      </c>
      <c r="O17" s="59">
        <v>0</v>
      </c>
      <c r="P17" s="91">
        <v>0</v>
      </c>
      <c r="Q17" s="79">
        <f t="shared" si="2"/>
        <v>0</v>
      </c>
      <c r="R17" s="90">
        <v>0</v>
      </c>
      <c r="S17" s="68">
        <f t="shared" si="5"/>
        <v>0</v>
      </c>
      <c r="T17" s="1"/>
      <c r="U17" s="13"/>
    </row>
    <row r="18" spans="1:21" x14ac:dyDescent="0.25">
      <c r="A18" s="93" t="s">
        <v>28</v>
      </c>
      <c r="B18" s="6">
        <v>0</v>
      </c>
      <c r="C18" s="6">
        <v>3</v>
      </c>
      <c r="D18" s="38">
        <f t="shared" si="0"/>
        <v>3</v>
      </c>
      <c r="E18" s="29">
        <f t="shared" si="3"/>
        <v>0.22041763341067286</v>
      </c>
      <c r="F18" s="6">
        <v>0</v>
      </c>
      <c r="G18" s="29">
        <f t="shared" si="4"/>
        <v>0</v>
      </c>
      <c r="H18" s="41">
        <f t="shared" si="1"/>
        <v>0.22041763341067286</v>
      </c>
      <c r="I18" s="63">
        <v>0</v>
      </c>
      <c r="J18" s="14">
        <v>0</v>
      </c>
      <c r="K18" s="10">
        <v>0</v>
      </c>
      <c r="L18" s="25">
        <v>0</v>
      </c>
      <c r="M18" s="27">
        <v>0</v>
      </c>
      <c r="N18" s="76">
        <v>0.22040911024322341</v>
      </c>
      <c r="O18" s="59">
        <v>0.22040911024322341</v>
      </c>
      <c r="P18" s="91">
        <v>0</v>
      </c>
      <c r="Q18" s="79">
        <f t="shared" si="2"/>
        <v>0.22041763341067286</v>
      </c>
      <c r="R18" s="90">
        <v>0</v>
      </c>
      <c r="S18" s="68">
        <f t="shared" si="5"/>
        <v>-0.22041763341067286</v>
      </c>
      <c r="T18" s="1"/>
      <c r="U18" s="13"/>
    </row>
    <row r="19" spans="1:21" x14ac:dyDescent="0.25">
      <c r="A19" s="92" t="s">
        <v>29</v>
      </c>
      <c r="B19" s="6">
        <v>1</v>
      </c>
      <c r="C19" s="6">
        <v>20</v>
      </c>
      <c r="D19" s="38">
        <f t="shared" si="0"/>
        <v>21</v>
      </c>
      <c r="E19" s="29">
        <f t="shared" si="3"/>
        <v>1.54292343387471</v>
      </c>
      <c r="F19" s="6">
        <v>103</v>
      </c>
      <c r="G19" s="29">
        <f t="shared" si="4"/>
        <v>7.0605213312888973</v>
      </c>
      <c r="H19" s="41">
        <f t="shared" si="1"/>
        <v>8.6034447651636068</v>
      </c>
      <c r="I19" s="63">
        <v>8</v>
      </c>
      <c r="J19" s="9">
        <v>7</v>
      </c>
      <c r="K19" s="10">
        <v>7</v>
      </c>
      <c r="L19" s="25">
        <v>7</v>
      </c>
      <c r="M19" s="27">
        <v>7</v>
      </c>
      <c r="N19" s="76">
        <v>6.612273307296701</v>
      </c>
      <c r="O19" s="59">
        <v>8</v>
      </c>
      <c r="P19" s="91">
        <v>8</v>
      </c>
      <c r="Q19" s="79">
        <f t="shared" si="2"/>
        <v>8.6034447651636068</v>
      </c>
      <c r="R19" s="90">
        <v>9</v>
      </c>
      <c r="S19" s="68">
        <f t="shared" si="5"/>
        <v>0.39655523483639321</v>
      </c>
      <c r="T19" s="1"/>
      <c r="U19" s="13"/>
    </row>
    <row r="20" spans="1:21" x14ac:dyDescent="0.25">
      <c r="A20" s="92" t="s">
        <v>30</v>
      </c>
      <c r="B20" s="6">
        <v>0</v>
      </c>
      <c r="C20" s="6">
        <v>0</v>
      </c>
      <c r="D20" s="38">
        <f t="shared" si="0"/>
        <v>0</v>
      </c>
      <c r="E20" s="29">
        <f t="shared" si="3"/>
        <v>0</v>
      </c>
      <c r="F20" s="6">
        <v>81</v>
      </c>
      <c r="G20" s="29">
        <f t="shared" si="4"/>
        <v>5.5524488139262207</v>
      </c>
      <c r="H20" s="41">
        <f t="shared" si="1"/>
        <v>5.5524488139262207</v>
      </c>
      <c r="I20" s="63">
        <v>8</v>
      </c>
      <c r="J20" s="9">
        <v>7</v>
      </c>
      <c r="K20" s="10">
        <v>7</v>
      </c>
      <c r="L20" s="25">
        <v>7</v>
      </c>
      <c r="M20" s="27">
        <v>7</v>
      </c>
      <c r="N20" s="76">
        <v>7.2735006380263716</v>
      </c>
      <c r="O20" s="59">
        <v>7.2735006380263716</v>
      </c>
      <c r="P20" s="91">
        <v>6</v>
      </c>
      <c r="Q20" s="79">
        <f t="shared" si="2"/>
        <v>5.5524488139262207</v>
      </c>
      <c r="R20" s="90">
        <v>6</v>
      </c>
      <c r="S20" s="68">
        <f t="shared" si="5"/>
        <v>0.44755118607377931</v>
      </c>
      <c r="T20" s="87"/>
      <c r="U20" s="13" t="s">
        <v>31</v>
      </c>
    </row>
    <row r="21" spans="1:21" x14ac:dyDescent="0.25">
      <c r="A21" s="93" t="s">
        <v>32</v>
      </c>
      <c r="B21" s="6">
        <v>0</v>
      </c>
      <c r="C21" s="6">
        <v>4</v>
      </c>
      <c r="D21" s="38">
        <f t="shared" si="0"/>
        <v>4</v>
      </c>
      <c r="E21" s="29">
        <f t="shared" si="3"/>
        <v>0.29389017788089716</v>
      </c>
      <c r="F21" s="6">
        <v>0</v>
      </c>
      <c r="G21" s="29">
        <f t="shared" si="4"/>
        <v>0</v>
      </c>
      <c r="H21" s="41">
        <f t="shared" si="1"/>
        <v>0.29389017788089716</v>
      </c>
      <c r="I21" s="63">
        <v>0</v>
      </c>
      <c r="J21" s="14">
        <v>0</v>
      </c>
      <c r="K21" s="10">
        <v>0</v>
      </c>
      <c r="L21" s="25">
        <v>0</v>
      </c>
      <c r="M21" s="27">
        <v>0</v>
      </c>
      <c r="N21" s="76">
        <v>0.14693940682881559</v>
      </c>
      <c r="O21" s="59">
        <v>0.14693940682881559</v>
      </c>
      <c r="P21" s="91">
        <v>0</v>
      </c>
      <c r="Q21" s="79">
        <f t="shared" si="2"/>
        <v>0.29389017788089716</v>
      </c>
      <c r="R21" s="90">
        <v>0</v>
      </c>
      <c r="S21" s="68">
        <f t="shared" si="5"/>
        <v>-0.29389017788089716</v>
      </c>
      <c r="T21" s="1"/>
      <c r="U21" s="13"/>
    </row>
    <row r="22" spans="1:21" x14ac:dyDescent="0.25">
      <c r="A22" s="92" t="s">
        <v>33</v>
      </c>
      <c r="B22" s="6">
        <v>0</v>
      </c>
      <c r="C22" s="16">
        <v>0</v>
      </c>
      <c r="D22" s="38">
        <f t="shared" si="0"/>
        <v>0</v>
      </c>
      <c r="E22" s="29">
        <f t="shared" si="3"/>
        <v>0</v>
      </c>
      <c r="F22" s="16">
        <v>133</v>
      </c>
      <c r="G22" s="29">
        <f t="shared" si="4"/>
        <v>9.1169838549652749</v>
      </c>
      <c r="H22" s="41">
        <f t="shared" si="1"/>
        <v>9.1169838549652749</v>
      </c>
      <c r="I22" s="63">
        <v>10</v>
      </c>
      <c r="J22" s="9">
        <v>9</v>
      </c>
      <c r="K22" s="10">
        <v>9</v>
      </c>
      <c r="L22" s="25">
        <v>9</v>
      </c>
      <c r="M22" s="27">
        <v>9</v>
      </c>
      <c r="N22" s="76">
        <v>8.7428947063145284</v>
      </c>
      <c r="O22" s="59">
        <v>10</v>
      </c>
      <c r="P22" s="91">
        <v>8</v>
      </c>
      <c r="Q22" s="79">
        <f t="shared" si="2"/>
        <v>9.1169838549652749</v>
      </c>
      <c r="R22" s="90">
        <v>9</v>
      </c>
      <c r="S22" s="68">
        <f t="shared" si="5"/>
        <v>-0.11698385496527486</v>
      </c>
      <c r="T22" s="87"/>
      <c r="U22" s="13" t="s">
        <v>34</v>
      </c>
    </row>
    <row r="23" spans="1:21" x14ac:dyDescent="0.25">
      <c r="A23" s="7" t="s">
        <v>35</v>
      </c>
      <c r="B23" s="6">
        <v>47</v>
      </c>
      <c r="C23" s="6">
        <v>162</v>
      </c>
      <c r="D23" s="38">
        <f t="shared" si="0"/>
        <v>209</v>
      </c>
      <c r="E23" s="29">
        <f t="shared" si="3"/>
        <v>15.355761794276875</v>
      </c>
      <c r="F23" s="6">
        <v>1143</v>
      </c>
      <c r="G23" s="29">
        <f t="shared" si="4"/>
        <v>78.351222152070008</v>
      </c>
      <c r="H23" s="41">
        <f t="shared" si="1"/>
        <v>93.706983946346881</v>
      </c>
      <c r="I23" s="63">
        <v>105</v>
      </c>
      <c r="J23" s="9">
        <v>105</v>
      </c>
      <c r="K23" s="10">
        <v>105</v>
      </c>
      <c r="L23" s="25">
        <v>107</v>
      </c>
      <c r="M23" s="27">
        <v>107</v>
      </c>
      <c r="N23" s="76">
        <v>106.38413054406249</v>
      </c>
      <c r="O23" s="59">
        <v>102</v>
      </c>
      <c r="P23" s="91">
        <v>100</v>
      </c>
      <c r="Q23" s="79">
        <f t="shared" si="2"/>
        <v>93.706983946346881</v>
      </c>
      <c r="R23" s="90">
        <v>100</v>
      </c>
      <c r="S23" s="68">
        <f t="shared" si="5"/>
        <v>6.293016053653119</v>
      </c>
      <c r="T23" s="87"/>
      <c r="U23" s="13" t="s">
        <v>64</v>
      </c>
    </row>
    <row r="24" spans="1:21" x14ac:dyDescent="0.25">
      <c r="A24" s="92" t="s">
        <v>36</v>
      </c>
      <c r="B24" s="6">
        <v>10</v>
      </c>
      <c r="C24" s="6">
        <v>60</v>
      </c>
      <c r="D24" s="38">
        <f t="shared" si="0"/>
        <v>70</v>
      </c>
      <c r="E24" s="29">
        <f t="shared" si="3"/>
        <v>5.1430781129157008</v>
      </c>
      <c r="F24" s="6">
        <v>449</v>
      </c>
      <c r="G24" s="29">
        <f t="shared" si="4"/>
        <v>30.778389104356453</v>
      </c>
      <c r="H24" s="41">
        <f t="shared" si="1"/>
        <v>35.921467217272152</v>
      </c>
      <c r="I24" s="63">
        <v>40</v>
      </c>
      <c r="J24" s="9">
        <v>33</v>
      </c>
      <c r="K24" s="10">
        <v>35</v>
      </c>
      <c r="L24" s="25">
        <v>35</v>
      </c>
      <c r="M24" s="27">
        <v>35</v>
      </c>
      <c r="N24" s="76">
        <v>35.559336452573369</v>
      </c>
      <c r="O24" s="59">
        <v>35</v>
      </c>
      <c r="P24" s="91">
        <v>37</v>
      </c>
      <c r="Q24" s="79">
        <f t="shared" si="2"/>
        <v>35.921467217272152</v>
      </c>
      <c r="R24" s="90">
        <v>35</v>
      </c>
      <c r="S24" s="68">
        <f t="shared" si="5"/>
        <v>-0.92146721727215208</v>
      </c>
      <c r="T24" s="88"/>
      <c r="U24" s="13"/>
    </row>
    <row r="25" spans="1:21" x14ac:dyDescent="0.25">
      <c r="A25" s="7" t="s">
        <v>37</v>
      </c>
      <c r="B25" s="6">
        <v>17</v>
      </c>
      <c r="C25" s="6">
        <v>36</v>
      </c>
      <c r="D25" s="38">
        <f t="shared" si="0"/>
        <v>53</v>
      </c>
      <c r="E25" s="29">
        <f t="shared" si="3"/>
        <v>3.8940448569218877</v>
      </c>
      <c r="F25" s="6">
        <v>58</v>
      </c>
      <c r="G25" s="29">
        <f t="shared" si="4"/>
        <v>3.9758275457743308</v>
      </c>
      <c r="H25" s="41">
        <f t="shared" si="1"/>
        <v>7.8698724026962186</v>
      </c>
      <c r="I25" s="63">
        <v>7</v>
      </c>
      <c r="J25" s="9">
        <v>8</v>
      </c>
      <c r="K25" s="10">
        <v>8</v>
      </c>
      <c r="L25" s="25">
        <v>8</v>
      </c>
      <c r="M25" s="27">
        <v>8</v>
      </c>
      <c r="N25" s="76">
        <v>8.3388113375352848</v>
      </c>
      <c r="O25" s="59">
        <v>8.3388113375352848</v>
      </c>
      <c r="P25" s="91">
        <v>7</v>
      </c>
      <c r="Q25" s="79">
        <f t="shared" si="2"/>
        <v>7.8698724026962186</v>
      </c>
      <c r="R25" s="90">
        <v>7</v>
      </c>
      <c r="S25" s="68">
        <f t="shared" si="5"/>
        <v>-0.86987240269621857</v>
      </c>
      <c r="T25" s="87"/>
      <c r="U25" s="13"/>
    </row>
    <row r="26" spans="1:21" x14ac:dyDescent="0.25">
      <c r="A26" s="92" t="s">
        <v>38</v>
      </c>
      <c r="B26" s="6">
        <v>32</v>
      </c>
      <c r="C26" s="6">
        <v>118</v>
      </c>
      <c r="D26" s="38">
        <f t="shared" si="0"/>
        <v>150</v>
      </c>
      <c r="E26" s="29">
        <f t="shared" si="3"/>
        <v>11.020881670533642</v>
      </c>
      <c r="F26" s="6">
        <v>420</v>
      </c>
      <c r="G26" s="29">
        <f t="shared" si="4"/>
        <v>28.790475331469292</v>
      </c>
      <c r="H26" s="41">
        <f t="shared" si="1"/>
        <v>39.811357002002936</v>
      </c>
      <c r="I26" s="63">
        <v>46</v>
      </c>
      <c r="J26" s="9">
        <v>50</v>
      </c>
      <c r="K26" s="10">
        <v>50</v>
      </c>
      <c r="L26" s="25">
        <v>50</v>
      </c>
      <c r="M26" s="27">
        <v>50</v>
      </c>
      <c r="N26" s="76">
        <v>46.836935926684973</v>
      </c>
      <c r="O26" s="59">
        <v>48</v>
      </c>
      <c r="P26" s="91">
        <v>46</v>
      </c>
      <c r="Q26" s="79">
        <f t="shared" si="2"/>
        <v>39.811357002002936</v>
      </c>
      <c r="R26" s="90">
        <v>43</v>
      </c>
      <c r="S26" s="68">
        <f t="shared" si="5"/>
        <v>3.1886429979970643</v>
      </c>
      <c r="T26" s="87"/>
      <c r="U26" s="13" t="s">
        <v>71</v>
      </c>
    </row>
    <row r="27" spans="1:21" x14ac:dyDescent="0.25">
      <c r="A27" s="92" t="s">
        <v>40</v>
      </c>
      <c r="B27" s="6">
        <v>25</v>
      </c>
      <c r="C27" s="6">
        <v>75</v>
      </c>
      <c r="D27" s="38">
        <f t="shared" si="0"/>
        <v>100</v>
      </c>
      <c r="E27" s="29">
        <f t="shared" si="3"/>
        <v>7.3472544470224292</v>
      </c>
      <c r="F27" s="6">
        <v>428</v>
      </c>
      <c r="G27" s="29">
        <f t="shared" si="4"/>
        <v>29.338865337782991</v>
      </c>
      <c r="H27" s="41">
        <f t="shared" si="1"/>
        <v>36.68611978480542</v>
      </c>
      <c r="I27" s="63">
        <v>35</v>
      </c>
      <c r="J27" s="9">
        <v>30</v>
      </c>
      <c r="K27" s="10">
        <v>31</v>
      </c>
      <c r="L27" s="25">
        <v>32</v>
      </c>
      <c r="M27" s="27">
        <v>32</v>
      </c>
      <c r="N27" s="76">
        <v>34.016472680870805</v>
      </c>
      <c r="O27" s="59">
        <v>33</v>
      </c>
      <c r="P27" s="91">
        <v>31</v>
      </c>
      <c r="Q27" s="79">
        <f t="shared" si="2"/>
        <v>36.68611978480542</v>
      </c>
      <c r="R27" s="90">
        <v>33</v>
      </c>
      <c r="S27" s="68">
        <f t="shared" si="5"/>
        <v>-3.6861197848054204</v>
      </c>
      <c r="T27" s="87"/>
      <c r="U27" s="13" t="s">
        <v>71</v>
      </c>
    </row>
    <row r="28" spans="1:21" x14ac:dyDescent="0.25">
      <c r="A28" s="93" t="s">
        <v>41</v>
      </c>
      <c r="B28" s="6">
        <v>0</v>
      </c>
      <c r="C28" s="6">
        <v>0</v>
      </c>
      <c r="D28" s="38">
        <f t="shared" si="0"/>
        <v>0</v>
      </c>
      <c r="E28" s="29">
        <f t="shared" si="3"/>
        <v>0</v>
      </c>
      <c r="F28" s="6">
        <v>0</v>
      </c>
      <c r="G28" s="29">
        <f t="shared" si="4"/>
        <v>0</v>
      </c>
      <c r="H28" s="41">
        <f t="shared" si="1"/>
        <v>0</v>
      </c>
      <c r="I28" s="63">
        <v>0</v>
      </c>
      <c r="J28" s="14">
        <v>0</v>
      </c>
      <c r="K28" s="10">
        <v>0</v>
      </c>
      <c r="L28" s="25">
        <v>0</v>
      </c>
      <c r="M28" s="27">
        <v>0</v>
      </c>
      <c r="N28" s="76">
        <v>0</v>
      </c>
      <c r="O28" s="59">
        <v>0</v>
      </c>
      <c r="P28" s="91">
        <v>0</v>
      </c>
      <c r="Q28" s="79">
        <f t="shared" si="2"/>
        <v>0</v>
      </c>
      <c r="R28" s="90">
        <v>0</v>
      </c>
      <c r="S28" s="68">
        <f t="shared" si="5"/>
        <v>0</v>
      </c>
      <c r="T28" s="1"/>
      <c r="U28" s="13"/>
    </row>
    <row r="29" spans="1:21" x14ac:dyDescent="0.25">
      <c r="A29" s="7" t="s">
        <v>42</v>
      </c>
      <c r="B29" s="6">
        <v>46</v>
      </c>
      <c r="C29" s="6">
        <v>89</v>
      </c>
      <c r="D29" s="38">
        <f t="shared" si="0"/>
        <v>135</v>
      </c>
      <c r="E29" s="29">
        <f t="shared" si="3"/>
        <v>9.9187935034802788</v>
      </c>
      <c r="F29" s="6">
        <v>678</v>
      </c>
      <c r="G29" s="29">
        <f t="shared" si="4"/>
        <v>46.476053035086139</v>
      </c>
      <c r="H29" s="41">
        <f t="shared" si="1"/>
        <v>56.394846538566419</v>
      </c>
      <c r="I29" s="63">
        <v>65</v>
      </c>
      <c r="J29" s="9">
        <v>55</v>
      </c>
      <c r="K29" s="10">
        <v>55</v>
      </c>
      <c r="L29" s="25">
        <v>55</v>
      </c>
      <c r="M29" s="27">
        <v>55</v>
      </c>
      <c r="N29" s="76">
        <v>60.832914427129651</v>
      </c>
      <c r="O29" s="59">
        <v>58</v>
      </c>
      <c r="P29" s="91">
        <v>60</v>
      </c>
      <c r="Q29" s="79">
        <f t="shared" si="2"/>
        <v>56.394846538566419</v>
      </c>
      <c r="R29" s="90">
        <v>58</v>
      </c>
      <c r="S29" s="68">
        <f t="shared" si="5"/>
        <v>1.6051534614335807</v>
      </c>
      <c r="T29" s="88"/>
      <c r="U29" s="13" t="s">
        <v>71</v>
      </c>
    </row>
    <row r="30" spans="1:21" x14ac:dyDescent="0.25">
      <c r="A30" s="93" t="s">
        <v>43</v>
      </c>
      <c r="B30" s="6">
        <v>0</v>
      </c>
      <c r="C30" s="6">
        <v>0</v>
      </c>
      <c r="D30" s="38">
        <f t="shared" si="0"/>
        <v>0</v>
      </c>
      <c r="E30" s="29">
        <f t="shared" si="3"/>
        <v>0</v>
      </c>
      <c r="F30" s="6">
        <v>0</v>
      </c>
      <c r="G30" s="29">
        <f t="shared" si="4"/>
        <v>0</v>
      </c>
      <c r="H30" s="41">
        <f t="shared" si="1"/>
        <v>0</v>
      </c>
      <c r="I30" s="63">
        <v>0</v>
      </c>
      <c r="J30" s="14">
        <v>0</v>
      </c>
      <c r="K30" s="10">
        <v>0</v>
      </c>
      <c r="L30" s="25">
        <v>0</v>
      </c>
      <c r="M30" s="27">
        <v>0</v>
      </c>
      <c r="N30" s="76">
        <v>0</v>
      </c>
      <c r="O30" s="59">
        <v>0</v>
      </c>
      <c r="P30" s="91">
        <v>0</v>
      </c>
      <c r="Q30" s="79">
        <f t="shared" si="2"/>
        <v>0</v>
      </c>
      <c r="R30" s="90">
        <v>0</v>
      </c>
      <c r="S30" s="68">
        <f t="shared" si="5"/>
        <v>0</v>
      </c>
      <c r="T30" s="1"/>
      <c r="U30" s="13"/>
    </row>
    <row r="31" spans="1:21" x14ac:dyDescent="0.25">
      <c r="A31" s="93" t="s">
        <v>44</v>
      </c>
      <c r="B31" s="6">
        <v>2</v>
      </c>
      <c r="C31" s="6">
        <v>0</v>
      </c>
      <c r="D31" s="38">
        <f t="shared" si="0"/>
        <v>2</v>
      </c>
      <c r="E31" s="29">
        <f t="shared" si="3"/>
        <v>0.14694508894044858</v>
      </c>
      <c r="F31" s="6">
        <v>0</v>
      </c>
      <c r="G31" s="29">
        <f t="shared" si="4"/>
        <v>0</v>
      </c>
      <c r="H31" s="41">
        <f t="shared" si="1"/>
        <v>0.14694508894044858</v>
      </c>
      <c r="I31" s="63">
        <v>1</v>
      </c>
      <c r="J31" s="14">
        <v>0</v>
      </c>
      <c r="K31" s="10">
        <v>0</v>
      </c>
      <c r="L31" s="25">
        <v>0</v>
      </c>
      <c r="M31" s="27">
        <v>0</v>
      </c>
      <c r="N31" s="76">
        <v>0.44081822048644681</v>
      </c>
      <c r="O31" s="59">
        <v>0.44081822048644681</v>
      </c>
      <c r="P31" s="91">
        <v>0</v>
      </c>
      <c r="Q31" s="79">
        <f t="shared" si="2"/>
        <v>0.14694508894044858</v>
      </c>
      <c r="R31" s="90">
        <v>0</v>
      </c>
      <c r="S31" s="68">
        <f t="shared" si="5"/>
        <v>-0.14694508894044858</v>
      </c>
      <c r="T31" s="1"/>
      <c r="U31" s="13"/>
    </row>
    <row r="32" spans="1:21" x14ac:dyDescent="0.25">
      <c r="A32" s="7" t="s">
        <v>45</v>
      </c>
      <c r="B32" s="6">
        <v>22</v>
      </c>
      <c r="C32" s="6">
        <v>6</v>
      </c>
      <c r="D32" s="38">
        <f t="shared" si="0"/>
        <v>28</v>
      </c>
      <c r="E32" s="29">
        <f t="shared" si="3"/>
        <v>2.05723124516628</v>
      </c>
      <c r="F32" s="6">
        <v>29</v>
      </c>
      <c r="G32" s="29">
        <f t="shared" si="4"/>
        <v>1.9879137728871654</v>
      </c>
      <c r="H32" s="41">
        <f t="shared" si="1"/>
        <v>4.0451450180534456</v>
      </c>
      <c r="I32" s="63">
        <v>1</v>
      </c>
      <c r="J32" s="14">
        <v>0</v>
      </c>
      <c r="K32" s="10">
        <v>0</v>
      </c>
      <c r="L32" s="25">
        <v>0</v>
      </c>
      <c r="M32" s="27">
        <v>0</v>
      </c>
      <c r="N32" s="76">
        <v>1.5061289199953598</v>
      </c>
      <c r="O32" s="59">
        <v>1</v>
      </c>
      <c r="P32" s="91">
        <v>1</v>
      </c>
      <c r="Q32" s="79">
        <f t="shared" si="2"/>
        <v>4.0451450180534456</v>
      </c>
      <c r="R32" s="90">
        <v>1</v>
      </c>
      <c r="S32" s="68">
        <f t="shared" si="5"/>
        <v>-3.0451450180534456</v>
      </c>
      <c r="T32" s="1"/>
      <c r="U32" s="13"/>
    </row>
    <row r="33" spans="1:21" x14ac:dyDescent="0.25">
      <c r="A33" s="92" t="s">
        <v>46</v>
      </c>
      <c r="B33" s="6">
        <v>2</v>
      </c>
      <c r="C33" s="6">
        <v>38</v>
      </c>
      <c r="D33" s="38">
        <f t="shared" si="0"/>
        <v>40</v>
      </c>
      <c r="E33" s="29">
        <f t="shared" si="3"/>
        <v>2.9389017788089715</v>
      </c>
      <c r="F33" s="6">
        <v>118</v>
      </c>
      <c r="G33" s="29">
        <f t="shared" si="4"/>
        <v>8.0887525931270865</v>
      </c>
      <c r="H33" s="41">
        <f t="shared" si="1"/>
        <v>11.027654371936059</v>
      </c>
      <c r="I33" s="63">
        <v>13</v>
      </c>
      <c r="J33" s="9">
        <v>15</v>
      </c>
      <c r="K33" s="10">
        <v>14</v>
      </c>
      <c r="L33" s="25">
        <v>13</v>
      </c>
      <c r="M33" s="27">
        <v>13</v>
      </c>
      <c r="N33" s="76">
        <v>10.212288774602683</v>
      </c>
      <c r="O33" s="59">
        <v>11</v>
      </c>
      <c r="P33" s="91">
        <v>12</v>
      </c>
      <c r="Q33" s="79">
        <f t="shared" si="2"/>
        <v>11.027654371936059</v>
      </c>
      <c r="R33" s="90">
        <v>11</v>
      </c>
      <c r="S33" s="68">
        <f t="shared" si="5"/>
        <v>-2.7654371936058908E-2</v>
      </c>
      <c r="T33" s="88"/>
      <c r="U33" s="13"/>
    </row>
    <row r="34" spans="1:21" x14ac:dyDescent="0.25">
      <c r="A34" s="92" t="s">
        <v>47</v>
      </c>
      <c r="B34" s="6">
        <v>20</v>
      </c>
      <c r="C34" s="6">
        <v>115</v>
      </c>
      <c r="D34" s="38">
        <f t="shared" si="0"/>
        <v>135</v>
      </c>
      <c r="E34" s="29">
        <f t="shared" si="3"/>
        <v>9.9187935034802788</v>
      </c>
      <c r="F34" s="6">
        <v>422</v>
      </c>
      <c r="G34" s="29">
        <f t="shared" si="4"/>
        <v>28.927572833047716</v>
      </c>
      <c r="H34" s="41">
        <f t="shared" si="1"/>
        <v>38.846366336527993</v>
      </c>
      <c r="I34" s="63">
        <v>36</v>
      </c>
      <c r="J34" s="9">
        <v>37</v>
      </c>
      <c r="K34" s="10">
        <v>37</v>
      </c>
      <c r="L34" s="25">
        <v>38</v>
      </c>
      <c r="M34" s="27">
        <v>38</v>
      </c>
      <c r="N34" s="76">
        <v>32.326669502339428</v>
      </c>
      <c r="O34" s="59">
        <v>37</v>
      </c>
      <c r="P34" s="91">
        <v>37</v>
      </c>
      <c r="Q34" s="79">
        <f t="shared" si="2"/>
        <v>38.846366336527993</v>
      </c>
      <c r="R34" s="90">
        <v>38</v>
      </c>
      <c r="S34" s="68">
        <f t="shared" si="5"/>
        <v>-0.84636633652799276</v>
      </c>
      <c r="T34" s="1"/>
      <c r="U34" s="13"/>
    </row>
    <row r="35" spans="1:21" x14ac:dyDescent="0.25">
      <c r="A35" s="7" t="s">
        <v>48</v>
      </c>
      <c r="B35" s="6">
        <v>7</v>
      </c>
      <c r="C35" s="6">
        <v>18</v>
      </c>
      <c r="D35" s="38">
        <f t="shared" si="0"/>
        <v>25</v>
      </c>
      <c r="E35" s="29">
        <f t="shared" si="3"/>
        <v>1.8368136117556073</v>
      </c>
      <c r="F35" s="6">
        <v>45</v>
      </c>
      <c r="G35" s="29">
        <f t="shared" si="4"/>
        <v>3.0846937855145669</v>
      </c>
      <c r="H35" s="41">
        <f t="shared" si="1"/>
        <v>4.9215073972701742</v>
      </c>
      <c r="I35" s="63">
        <v>3</v>
      </c>
      <c r="J35" s="9">
        <v>3</v>
      </c>
      <c r="K35" s="10">
        <v>3</v>
      </c>
      <c r="L35" s="25">
        <v>3</v>
      </c>
      <c r="M35" s="27">
        <v>3</v>
      </c>
      <c r="N35" s="76">
        <v>3.3796063570627588</v>
      </c>
      <c r="O35" s="59">
        <v>3.3796063570627588</v>
      </c>
      <c r="P35" s="91">
        <v>4</v>
      </c>
      <c r="Q35" s="79">
        <f t="shared" si="2"/>
        <v>4.9215073972701742</v>
      </c>
      <c r="R35" s="90">
        <v>4</v>
      </c>
      <c r="S35" s="68">
        <f t="shared" si="5"/>
        <v>-0.92150739727017417</v>
      </c>
      <c r="T35" s="88"/>
      <c r="U35" s="13"/>
    </row>
    <row r="36" spans="1:21" x14ac:dyDescent="0.25">
      <c r="A36" s="7" t="s">
        <v>49</v>
      </c>
      <c r="B36" s="6">
        <v>29</v>
      </c>
      <c r="C36" s="6">
        <v>219</v>
      </c>
      <c r="D36" s="38">
        <f t="shared" si="0"/>
        <v>248</v>
      </c>
      <c r="E36" s="29">
        <f t="shared" si="3"/>
        <v>18.221191028615625</v>
      </c>
      <c r="F36" s="6">
        <v>1037</v>
      </c>
      <c r="G36" s="29">
        <f t="shared" si="4"/>
        <v>71.085054568413469</v>
      </c>
      <c r="H36" s="41">
        <f t="shared" si="1"/>
        <v>89.30624559702909</v>
      </c>
      <c r="I36" s="63">
        <v>92</v>
      </c>
      <c r="J36" s="9">
        <v>90</v>
      </c>
      <c r="K36" s="10">
        <v>90</v>
      </c>
      <c r="L36" s="25">
        <v>90</v>
      </c>
      <c r="M36" s="27">
        <v>90</v>
      </c>
      <c r="N36" s="76">
        <v>90.551409458257609</v>
      </c>
      <c r="O36" s="59">
        <v>90</v>
      </c>
      <c r="P36" s="91">
        <v>90</v>
      </c>
      <c r="Q36" s="79">
        <f t="shared" si="2"/>
        <v>89.30624559702909</v>
      </c>
      <c r="R36" s="90">
        <v>88</v>
      </c>
      <c r="S36" s="68">
        <f t="shared" si="5"/>
        <v>-1.3062455970290898</v>
      </c>
      <c r="T36" s="1"/>
      <c r="U36" s="55"/>
    </row>
    <row r="37" spans="1:21" ht="15.75" thickBot="1" x14ac:dyDescent="0.3">
      <c r="A37" s="2"/>
      <c r="B37" s="2">
        <f t="shared" ref="B37:G37" si="6">SUM(B4:B36)</f>
        <v>746</v>
      </c>
      <c r="C37" s="2">
        <f t="shared" si="6"/>
        <v>1917</v>
      </c>
      <c r="D37" s="40">
        <f t="shared" si="6"/>
        <v>2663</v>
      </c>
      <c r="E37" s="39">
        <f t="shared" si="6"/>
        <v>195.65738592420732</v>
      </c>
      <c r="F37" s="2">
        <f t="shared" si="6"/>
        <v>11087</v>
      </c>
      <c r="G37" s="39">
        <f t="shared" si="6"/>
        <v>760.00000000000023</v>
      </c>
      <c r="H37" s="21">
        <f>SUM(H4:H36)</f>
        <v>955.65738592420757</v>
      </c>
      <c r="I37" s="2">
        <v>1000</v>
      </c>
      <c r="J37" s="4">
        <v>950</v>
      </c>
      <c r="K37" s="22">
        <v>950</v>
      </c>
      <c r="L37" s="26">
        <v>950</v>
      </c>
      <c r="M37" s="26">
        <v>950</v>
      </c>
      <c r="N37" s="77">
        <v>949.99999999999989</v>
      </c>
      <c r="O37" s="78">
        <f>SUM(O4:O36)</f>
        <v>950.20416843896214</v>
      </c>
      <c r="P37" s="83">
        <f>SUM(P4:P36)</f>
        <v>950</v>
      </c>
      <c r="Q37" s="80">
        <f>SUM(Q4:Q36)</f>
        <v>955.65738592420757</v>
      </c>
      <c r="R37" s="89">
        <f>SUM(R4:R36)</f>
        <v>950</v>
      </c>
      <c r="S37" s="23">
        <f>SUM(S4:S36)</f>
        <v>-5.6573859242073281</v>
      </c>
      <c r="T37" s="1"/>
      <c r="U37" s="24"/>
    </row>
  </sheetData>
  <autoFilter ref="A3:U37" xr:uid="{68DDE358-3B11-4412-BB4D-19932B30982D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selection activeCell="E35" sqref="E35"/>
    </sheetView>
  </sheetViews>
  <sheetFormatPr defaultRowHeight="15" x14ac:dyDescent="0.25"/>
  <cols>
    <col min="2" max="2" width="5.5703125" bestFit="1" customWidth="1"/>
    <col min="3" max="4" width="5" bestFit="1" customWidth="1"/>
    <col min="5" max="5" width="7.28515625" bestFit="1" customWidth="1"/>
    <col min="6" max="6" width="6.85546875" bestFit="1" customWidth="1"/>
    <col min="7" max="8" width="7.28515625" bestFit="1" customWidth="1"/>
    <col min="9" max="9" width="8.28515625" bestFit="1" customWidth="1"/>
    <col min="10" max="10" width="5.28515625" bestFit="1" customWidth="1"/>
    <col min="11" max="12" width="5" bestFit="1" customWidth="1"/>
    <col min="13" max="15" width="5.5703125" bestFit="1" customWidth="1"/>
    <col min="16" max="16" width="6.5703125" bestFit="1" customWidth="1"/>
    <col min="17" max="17" width="5" bestFit="1" customWidth="1"/>
    <col min="18" max="18" width="3.85546875" bestFit="1" customWidth="1"/>
    <col min="19" max="22" width="5" bestFit="1" customWidth="1"/>
    <col min="23" max="23" width="7.5703125" bestFit="1" customWidth="1"/>
    <col min="24" max="24" width="30.7109375" bestFit="1" customWidth="1"/>
    <col min="25" max="25" width="3.5703125" bestFit="1" customWidth="1"/>
  </cols>
  <sheetData>
    <row r="1" spans="1:25" x14ac:dyDescent="0.25">
      <c r="B1" t="s">
        <v>55</v>
      </c>
    </row>
    <row r="2" spans="1:25" x14ac:dyDescent="0.25">
      <c r="A2" s="2" t="s">
        <v>0</v>
      </c>
      <c r="B2" s="2" t="s">
        <v>1</v>
      </c>
      <c r="C2" s="2" t="s">
        <v>2</v>
      </c>
      <c r="D2" s="3" t="s">
        <v>50</v>
      </c>
      <c r="E2" s="3" t="s">
        <v>5</v>
      </c>
      <c r="F2" s="2" t="s">
        <v>3</v>
      </c>
      <c r="G2" s="2" t="s">
        <v>5</v>
      </c>
      <c r="H2" s="2" t="s">
        <v>52</v>
      </c>
      <c r="I2" s="2" t="s">
        <v>51</v>
      </c>
      <c r="J2" s="2" t="s">
        <v>6</v>
      </c>
      <c r="K2" s="2">
        <v>2013</v>
      </c>
      <c r="L2" s="4">
        <v>2014</v>
      </c>
      <c r="M2" s="4">
        <v>2015</v>
      </c>
      <c r="N2" s="2">
        <v>2016</v>
      </c>
      <c r="O2" s="2">
        <v>2017</v>
      </c>
      <c r="P2" s="5">
        <v>2018</v>
      </c>
      <c r="Q2" s="5">
        <v>2019</v>
      </c>
      <c r="R2" s="5" t="s">
        <v>7</v>
      </c>
      <c r="S2" s="5" t="s">
        <v>7</v>
      </c>
      <c r="T2" s="5" t="s">
        <v>7</v>
      </c>
      <c r="U2" s="5" t="s">
        <v>7</v>
      </c>
      <c r="V2" s="2">
        <v>2018</v>
      </c>
      <c r="W2" s="2" t="s">
        <v>8</v>
      </c>
      <c r="X2" s="2" t="s">
        <v>9</v>
      </c>
    </row>
    <row r="3" spans="1:25" x14ac:dyDescent="0.25">
      <c r="A3" s="7" t="s">
        <v>10</v>
      </c>
      <c r="B3" s="6">
        <v>0</v>
      </c>
      <c r="C3" s="6">
        <v>0</v>
      </c>
      <c r="D3" s="38">
        <f t="shared" ref="D3:D35" si="0">B3+C3</f>
        <v>0</v>
      </c>
      <c r="E3" s="8">
        <f t="shared" ref="E3:E35" si="1">D3/2558</f>
        <v>0</v>
      </c>
      <c r="F3" s="6">
        <v>99</v>
      </c>
      <c r="G3" s="8">
        <f t="shared" ref="G3:G35" si="2">F3/11333</f>
        <v>8.7355510456189889E-3</v>
      </c>
      <c r="H3" s="8">
        <f t="shared" ref="H3:H35" si="3">E3+G3</f>
        <v>8.7355510456189889E-3</v>
      </c>
      <c r="I3" s="8">
        <f t="shared" ref="I3:I35" si="4">H3/2</f>
        <v>4.3677755228094944E-3</v>
      </c>
      <c r="J3" s="36">
        <f t="shared" ref="J3:J35" si="5">I3*950</f>
        <v>4.1493867466690197</v>
      </c>
      <c r="K3" s="6">
        <v>9</v>
      </c>
      <c r="L3" s="9">
        <v>5</v>
      </c>
      <c r="M3" s="10">
        <v>6</v>
      </c>
      <c r="N3" s="25">
        <v>6</v>
      </c>
      <c r="O3" s="27">
        <v>6</v>
      </c>
      <c r="P3" s="37">
        <v>6.7592127141255176</v>
      </c>
      <c r="Q3" s="34"/>
      <c r="R3" s="31">
        <v>0.75921271412551761</v>
      </c>
      <c r="S3" s="11">
        <v>30</v>
      </c>
      <c r="T3" s="12">
        <v>39</v>
      </c>
      <c r="U3" s="12">
        <v>39</v>
      </c>
      <c r="V3" s="1">
        <v>6.7592127141255176</v>
      </c>
      <c r="W3" s="1">
        <v>0</v>
      </c>
      <c r="X3" s="13" t="s">
        <v>11</v>
      </c>
      <c r="Y3" s="49">
        <v>6.7592127141255176</v>
      </c>
    </row>
    <row r="4" spans="1:25" x14ac:dyDescent="0.25">
      <c r="A4" s="7" t="s">
        <v>12</v>
      </c>
      <c r="B4" s="6">
        <v>3</v>
      </c>
      <c r="C4" s="6">
        <v>4</v>
      </c>
      <c r="D4" s="38">
        <f t="shared" si="0"/>
        <v>7</v>
      </c>
      <c r="E4" s="8">
        <f t="shared" si="1"/>
        <v>2.7365129007036748E-3</v>
      </c>
      <c r="F4" s="6">
        <v>0</v>
      </c>
      <c r="G4" s="8">
        <f t="shared" si="2"/>
        <v>0</v>
      </c>
      <c r="H4" s="8">
        <f t="shared" si="3"/>
        <v>2.7365129007036748E-3</v>
      </c>
      <c r="I4" s="8">
        <f t="shared" si="4"/>
        <v>1.3682564503518374E-3</v>
      </c>
      <c r="J4" s="36">
        <f t="shared" si="5"/>
        <v>1.2998436278342456</v>
      </c>
      <c r="K4" s="6">
        <v>1</v>
      </c>
      <c r="L4" s="14">
        <v>0</v>
      </c>
      <c r="M4" s="10">
        <v>0</v>
      </c>
      <c r="N4" s="25">
        <v>0</v>
      </c>
      <c r="O4" s="27">
        <v>0</v>
      </c>
      <c r="P4" s="37">
        <v>0.40408336877924289</v>
      </c>
      <c r="Q4" s="34"/>
      <c r="R4" s="31">
        <v>0.40408336877924289</v>
      </c>
      <c r="S4" s="11">
        <v>379</v>
      </c>
      <c r="T4" s="12">
        <v>374</v>
      </c>
      <c r="U4" s="12">
        <v>405</v>
      </c>
      <c r="V4" s="1">
        <v>0.40408336877924289</v>
      </c>
      <c r="W4" s="1">
        <v>0</v>
      </c>
      <c r="X4" s="13"/>
      <c r="Y4" s="49">
        <v>0.40408336877924289</v>
      </c>
    </row>
    <row r="5" spans="1:25" x14ac:dyDescent="0.25">
      <c r="A5" s="7" t="s">
        <v>13</v>
      </c>
      <c r="B5" s="6">
        <v>81</v>
      </c>
      <c r="C5" s="6">
        <v>165</v>
      </c>
      <c r="D5" s="38">
        <f t="shared" si="0"/>
        <v>246</v>
      </c>
      <c r="E5" s="8">
        <f t="shared" si="1"/>
        <v>9.616888193901485E-2</v>
      </c>
      <c r="F5" s="6">
        <v>1225</v>
      </c>
      <c r="G5" s="8">
        <f t="shared" si="2"/>
        <v>0.10809141445336627</v>
      </c>
      <c r="H5" s="8">
        <f t="shared" si="3"/>
        <v>0.20426029639238114</v>
      </c>
      <c r="I5" s="8">
        <f t="shared" si="4"/>
        <v>0.10213014819619057</v>
      </c>
      <c r="J5" s="36">
        <f t="shared" si="5"/>
        <v>97.023640786381037</v>
      </c>
      <c r="K5" s="6">
        <v>125</v>
      </c>
      <c r="L5" s="9">
        <v>110</v>
      </c>
      <c r="M5" s="10">
        <v>110</v>
      </c>
      <c r="N5" s="25">
        <v>110</v>
      </c>
      <c r="O5" s="27">
        <v>110</v>
      </c>
      <c r="P5" s="37">
        <v>103.77595607285102</v>
      </c>
      <c r="Q5" s="34"/>
      <c r="R5" s="33">
        <v>-6.2240439271489834</v>
      </c>
      <c r="S5" s="11">
        <v>521</v>
      </c>
      <c r="T5" s="12">
        <v>491</v>
      </c>
      <c r="U5" s="12">
        <v>468</v>
      </c>
      <c r="V5" s="1">
        <v>110</v>
      </c>
      <c r="W5" s="1">
        <v>6.2240439271489834</v>
      </c>
      <c r="X5" s="13"/>
      <c r="Y5" s="49">
        <v>110</v>
      </c>
    </row>
    <row r="6" spans="1:25" x14ac:dyDescent="0.25">
      <c r="A6" s="7" t="s">
        <v>14</v>
      </c>
      <c r="B6" s="6">
        <v>16</v>
      </c>
      <c r="C6" s="6">
        <v>87</v>
      </c>
      <c r="D6" s="38">
        <f t="shared" si="0"/>
        <v>103</v>
      </c>
      <c r="E6" s="8">
        <f t="shared" si="1"/>
        <v>4.0265832681782646E-2</v>
      </c>
      <c r="F6" s="6">
        <v>630</v>
      </c>
      <c r="G6" s="8">
        <f t="shared" si="2"/>
        <v>5.5589870290302656E-2</v>
      </c>
      <c r="H6" s="8">
        <f t="shared" si="3"/>
        <v>9.5855702972085302E-2</v>
      </c>
      <c r="I6" s="8">
        <f t="shared" si="4"/>
        <v>4.7927851486042651E-2</v>
      </c>
      <c r="J6" s="36">
        <f t="shared" si="5"/>
        <v>45.531458911740522</v>
      </c>
      <c r="K6" s="6">
        <v>72</v>
      </c>
      <c r="L6" s="9">
        <v>60</v>
      </c>
      <c r="M6" s="10">
        <v>55</v>
      </c>
      <c r="N6" s="25">
        <v>55</v>
      </c>
      <c r="O6" s="27">
        <v>55</v>
      </c>
      <c r="P6" s="37">
        <v>44.485905417423922</v>
      </c>
      <c r="Q6" s="34"/>
      <c r="R6" s="33">
        <v>-10.514094582576078</v>
      </c>
      <c r="S6" s="11">
        <v>301</v>
      </c>
      <c r="T6" s="12">
        <v>285</v>
      </c>
      <c r="U6" s="12">
        <v>282</v>
      </c>
      <c r="V6" s="1">
        <v>50</v>
      </c>
      <c r="W6" s="1">
        <v>5.5140945825760781</v>
      </c>
      <c r="X6" s="13"/>
      <c r="Y6" s="49">
        <v>50</v>
      </c>
    </row>
    <row r="7" spans="1:25" x14ac:dyDescent="0.25">
      <c r="A7" s="7" t="s">
        <v>15</v>
      </c>
      <c r="B7" s="6">
        <v>72</v>
      </c>
      <c r="C7" s="6">
        <v>220</v>
      </c>
      <c r="D7" s="38">
        <f t="shared" si="0"/>
        <v>292</v>
      </c>
      <c r="E7" s="8">
        <f t="shared" si="1"/>
        <v>0.11415168100078187</v>
      </c>
      <c r="F7" s="6">
        <v>1146</v>
      </c>
      <c r="G7" s="8">
        <f t="shared" si="2"/>
        <v>0.10112062119474102</v>
      </c>
      <c r="H7" s="8">
        <f t="shared" si="3"/>
        <v>0.2152723021955229</v>
      </c>
      <c r="I7" s="8">
        <f t="shared" si="4"/>
        <v>0.10763615109776145</v>
      </c>
      <c r="J7" s="36">
        <f t="shared" si="5"/>
        <v>102.25434354287337</v>
      </c>
      <c r="K7" s="6">
        <v>90</v>
      </c>
      <c r="L7" s="9">
        <v>100</v>
      </c>
      <c r="M7" s="10">
        <v>100</v>
      </c>
      <c r="N7" s="25">
        <v>100</v>
      </c>
      <c r="O7" s="27">
        <v>100</v>
      </c>
      <c r="P7" s="37">
        <v>101.27798615676114</v>
      </c>
      <c r="Q7" s="34"/>
      <c r="R7" s="31">
        <v>1.2779861567611448</v>
      </c>
      <c r="S7" s="11">
        <v>284</v>
      </c>
      <c r="T7" s="12">
        <v>297</v>
      </c>
      <c r="U7" s="12">
        <v>316</v>
      </c>
      <c r="V7" s="1">
        <v>100</v>
      </c>
      <c r="W7" s="1">
        <v>-1.2779861567611448</v>
      </c>
      <c r="X7" s="13" t="s">
        <v>16</v>
      </c>
      <c r="Y7" s="49">
        <v>100</v>
      </c>
    </row>
    <row r="8" spans="1:25" x14ac:dyDescent="0.25">
      <c r="A8" s="7" t="s">
        <v>17</v>
      </c>
      <c r="B8" s="6">
        <v>15</v>
      </c>
      <c r="C8" s="6">
        <v>119</v>
      </c>
      <c r="D8" s="38">
        <f t="shared" si="0"/>
        <v>134</v>
      </c>
      <c r="E8" s="8">
        <f t="shared" si="1"/>
        <v>5.238467552775606E-2</v>
      </c>
      <c r="F8" s="6">
        <v>582</v>
      </c>
      <c r="G8" s="8">
        <f t="shared" si="2"/>
        <v>5.1354451601517692E-2</v>
      </c>
      <c r="H8" s="8">
        <f t="shared" si="3"/>
        <v>0.10373912712927374</v>
      </c>
      <c r="I8" s="8">
        <f t="shared" si="4"/>
        <v>5.1869563564636872E-2</v>
      </c>
      <c r="J8" s="36">
        <f t="shared" si="5"/>
        <v>49.276085386405029</v>
      </c>
      <c r="K8" s="6">
        <v>47</v>
      </c>
      <c r="L8" s="9">
        <v>35</v>
      </c>
      <c r="M8" s="10">
        <v>37</v>
      </c>
      <c r="N8" s="25">
        <v>36</v>
      </c>
      <c r="O8" s="27">
        <v>38</v>
      </c>
      <c r="P8" s="37">
        <v>49.114496732531613</v>
      </c>
      <c r="Q8" s="34"/>
      <c r="R8" s="31">
        <v>11.114496732531613</v>
      </c>
      <c r="S8" s="11">
        <v>120</v>
      </c>
      <c r="T8" s="12">
        <v>126</v>
      </c>
      <c r="U8" s="12">
        <v>122</v>
      </c>
      <c r="V8" s="1">
        <v>40</v>
      </c>
      <c r="W8" s="1">
        <v>-9.1144967325316131</v>
      </c>
      <c r="X8" s="13"/>
      <c r="Y8" s="49">
        <v>40</v>
      </c>
    </row>
    <row r="9" spans="1:25" x14ac:dyDescent="0.25">
      <c r="A9" s="7" t="s">
        <v>18</v>
      </c>
      <c r="B9" s="6">
        <v>18</v>
      </c>
      <c r="C9" s="6">
        <v>25</v>
      </c>
      <c r="D9" s="38">
        <f t="shared" si="0"/>
        <v>43</v>
      </c>
      <c r="E9" s="8">
        <f t="shared" si="1"/>
        <v>1.6810007818608287E-2</v>
      </c>
      <c r="F9" s="6">
        <v>40</v>
      </c>
      <c r="G9" s="8">
        <f t="shared" si="2"/>
        <v>3.5295155739874704E-3</v>
      </c>
      <c r="H9" s="8">
        <f t="shared" si="3"/>
        <v>2.0339523392595756E-2</v>
      </c>
      <c r="I9" s="8">
        <f t="shared" si="4"/>
        <v>1.0169761696297878E-2</v>
      </c>
      <c r="J9" s="36">
        <f t="shared" si="5"/>
        <v>9.6612736114829847</v>
      </c>
      <c r="K9" s="6">
        <v>5</v>
      </c>
      <c r="L9" s="9">
        <v>5</v>
      </c>
      <c r="M9" s="10">
        <v>5</v>
      </c>
      <c r="N9" s="25">
        <v>5</v>
      </c>
      <c r="O9" s="27">
        <v>5</v>
      </c>
      <c r="P9" s="37">
        <v>4.4816519082788755</v>
      </c>
      <c r="Q9" s="34"/>
      <c r="R9" s="32">
        <v>-0.5183480917211245</v>
      </c>
      <c r="S9" s="11">
        <v>386</v>
      </c>
      <c r="T9" s="12">
        <v>378</v>
      </c>
      <c r="U9" s="12">
        <v>359</v>
      </c>
      <c r="V9" s="1">
        <v>4.4816519082788755</v>
      </c>
      <c r="W9" s="1">
        <v>0</v>
      </c>
      <c r="X9" s="13" t="s">
        <v>19</v>
      </c>
      <c r="Y9" s="49">
        <v>4.4816519082788755</v>
      </c>
    </row>
    <row r="10" spans="1:25" x14ac:dyDescent="0.25">
      <c r="A10" s="7" t="s">
        <v>20</v>
      </c>
      <c r="B10" s="6">
        <v>5</v>
      </c>
      <c r="C10" s="6">
        <v>75</v>
      </c>
      <c r="D10" s="38">
        <f t="shared" si="0"/>
        <v>80</v>
      </c>
      <c r="E10" s="8">
        <f t="shared" si="1"/>
        <v>3.1274433150899138E-2</v>
      </c>
      <c r="F10" s="6">
        <v>364</v>
      </c>
      <c r="G10" s="8">
        <f t="shared" si="2"/>
        <v>3.2118591723285982E-2</v>
      </c>
      <c r="H10" s="8">
        <f t="shared" si="3"/>
        <v>6.3393024874185119E-2</v>
      </c>
      <c r="I10" s="8">
        <f t="shared" si="4"/>
        <v>3.169651243709256E-2</v>
      </c>
      <c r="J10" s="36">
        <f t="shared" si="5"/>
        <v>30.111686815237931</v>
      </c>
      <c r="K10" s="6">
        <v>36</v>
      </c>
      <c r="L10" s="9">
        <v>32</v>
      </c>
      <c r="M10" s="10">
        <v>32</v>
      </c>
      <c r="N10" s="25">
        <v>32</v>
      </c>
      <c r="O10" s="27">
        <v>32</v>
      </c>
      <c r="P10" s="37">
        <v>26.155214415529173</v>
      </c>
      <c r="Q10" s="34"/>
      <c r="R10" s="33">
        <v>-5.8447855844708272</v>
      </c>
      <c r="S10" s="11">
        <v>375</v>
      </c>
      <c r="T10" s="12">
        <v>374</v>
      </c>
      <c r="U10" s="12">
        <v>394</v>
      </c>
      <c r="V10" s="1">
        <v>30</v>
      </c>
      <c r="W10" s="1">
        <v>3.8447855844708272</v>
      </c>
      <c r="X10" s="13"/>
      <c r="Y10" s="49">
        <v>30</v>
      </c>
    </row>
    <row r="11" spans="1:25" x14ac:dyDescent="0.25">
      <c r="A11" s="7" t="s">
        <v>21</v>
      </c>
      <c r="B11" s="6">
        <v>69</v>
      </c>
      <c r="C11" s="6">
        <v>129</v>
      </c>
      <c r="D11" s="38">
        <f t="shared" si="0"/>
        <v>198</v>
      </c>
      <c r="E11" s="8">
        <f t="shared" si="1"/>
        <v>7.7404222048475371E-2</v>
      </c>
      <c r="F11" s="6">
        <v>708</v>
      </c>
      <c r="G11" s="8">
        <f t="shared" si="2"/>
        <v>6.2472425659578223E-2</v>
      </c>
      <c r="H11" s="8">
        <f t="shared" si="3"/>
        <v>0.13987664770805358</v>
      </c>
      <c r="I11" s="8">
        <f t="shared" si="4"/>
        <v>6.993832385402679E-2</v>
      </c>
      <c r="J11" s="36">
        <f t="shared" si="5"/>
        <v>66.441407661325457</v>
      </c>
      <c r="K11" s="6">
        <v>60</v>
      </c>
      <c r="L11" s="9">
        <v>70</v>
      </c>
      <c r="M11" s="10">
        <v>65</v>
      </c>
      <c r="N11" s="25">
        <v>63</v>
      </c>
      <c r="O11" s="27">
        <v>63</v>
      </c>
      <c r="P11" s="37">
        <v>66.67375584857507</v>
      </c>
      <c r="Q11" s="34"/>
      <c r="R11" s="31">
        <v>3.6737558485750696</v>
      </c>
      <c r="S11" s="11">
        <v>346</v>
      </c>
      <c r="T11" s="12">
        <v>335</v>
      </c>
      <c r="U11" s="12">
        <v>303</v>
      </c>
      <c r="V11" s="1">
        <v>65</v>
      </c>
      <c r="W11" s="1">
        <v>-1.6737558485750696</v>
      </c>
      <c r="X11" s="13" t="s">
        <v>16</v>
      </c>
      <c r="Y11" s="49">
        <v>65</v>
      </c>
    </row>
    <row r="12" spans="1:25" x14ac:dyDescent="0.25">
      <c r="A12" s="7" t="s">
        <v>22</v>
      </c>
      <c r="B12" s="6">
        <v>150</v>
      </c>
      <c r="C12" s="6">
        <v>96</v>
      </c>
      <c r="D12" s="38">
        <f t="shared" si="0"/>
        <v>246</v>
      </c>
      <c r="E12" s="8">
        <f t="shared" si="1"/>
        <v>9.616888193901485E-2</v>
      </c>
      <c r="F12" s="6">
        <v>933</v>
      </c>
      <c r="G12" s="8">
        <f t="shared" si="2"/>
        <v>8.2325950763257744E-2</v>
      </c>
      <c r="H12" s="8">
        <f t="shared" si="3"/>
        <v>0.17849483270227259</v>
      </c>
      <c r="I12" s="8">
        <f t="shared" si="4"/>
        <v>8.9247416351136297E-2</v>
      </c>
      <c r="J12" s="36">
        <f t="shared" si="5"/>
        <v>84.785045533579478</v>
      </c>
      <c r="K12" s="6">
        <v>75</v>
      </c>
      <c r="L12" s="9">
        <v>75</v>
      </c>
      <c r="M12" s="10">
        <v>80</v>
      </c>
      <c r="N12" s="25">
        <v>80</v>
      </c>
      <c r="O12" s="27">
        <v>78</v>
      </c>
      <c r="P12" s="37">
        <v>86.069757549978732</v>
      </c>
      <c r="Q12" s="34"/>
      <c r="R12" s="31">
        <v>8.069757549978732</v>
      </c>
      <c r="S12" s="11">
        <v>178</v>
      </c>
      <c r="T12" s="12">
        <v>182</v>
      </c>
      <c r="U12" s="12">
        <v>204</v>
      </c>
      <c r="V12" s="1">
        <v>80</v>
      </c>
      <c r="W12" s="1">
        <v>-6.069757549978732</v>
      </c>
      <c r="X12" s="13"/>
      <c r="Y12" s="49">
        <v>80</v>
      </c>
    </row>
    <row r="13" spans="1:25" x14ac:dyDescent="0.25">
      <c r="A13" s="7" t="s">
        <v>23</v>
      </c>
      <c r="B13" s="6">
        <v>0</v>
      </c>
      <c r="C13" s="6">
        <v>0</v>
      </c>
      <c r="D13" s="38">
        <f t="shared" si="0"/>
        <v>0</v>
      </c>
      <c r="E13" s="8">
        <f t="shared" si="1"/>
        <v>0</v>
      </c>
      <c r="F13" s="6">
        <v>0</v>
      </c>
      <c r="G13" s="8">
        <f t="shared" si="2"/>
        <v>0</v>
      </c>
      <c r="H13" s="8">
        <f t="shared" si="3"/>
        <v>0</v>
      </c>
      <c r="I13" s="8">
        <f t="shared" si="4"/>
        <v>0</v>
      </c>
      <c r="J13" s="36">
        <f t="shared" si="5"/>
        <v>0</v>
      </c>
      <c r="K13" s="6">
        <v>0</v>
      </c>
      <c r="L13" s="14">
        <v>0</v>
      </c>
      <c r="M13" s="10">
        <v>0</v>
      </c>
      <c r="N13" s="25">
        <v>0</v>
      </c>
      <c r="O13" s="27">
        <v>0</v>
      </c>
      <c r="P13" s="37">
        <v>0</v>
      </c>
      <c r="Q13" s="34"/>
      <c r="R13" s="31">
        <v>0</v>
      </c>
      <c r="S13" s="11">
        <v>342</v>
      </c>
      <c r="T13" s="12">
        <v>359</v>
      </c>
      <c r="U13" s="12">
        <v>377</v>
      </c>
      <c r="V13" s="1">
        <v>0</v>
      </c>
      <c r="W13" s="1">
        <v>0</v>
      </c>
      <c r="X13" s="13"/>
      <c r="Y13" s="49">
        <v>0</v>
      </c>
    </row>
    <row r="14" spans="1:25" x14ac:dyDescent="0.25">
      <c r="A14" s="7" t="s">
        <v>24</v>
      </c>
      <c r="B14" s="15">
        <v>1</v>
      </c>
      <c r="C14" s="15">
        <v>0</v>
      </c>
      <c r="D14" s="38">
        <f t="shared" si="0"/>
        <v>1</v>
      </c>
      <c r="E14" s="8">
        <f t="shared" si="1"/>
        <v>3.9093041438623924E-4</v>
      </c>
      <c r="F14" s="15">
        <v>152</v>
      </c>
      <c r="G14" s="8">
        <f t="shared" si="2"/>
        <v>1.3412159181152386E-2</v>
      </c>
      <c r="H14" s="8">
        <f t="shared" si="3"/>
        <v>1.3803089595538626E-2</v>
      </c>
      <c r="I14" s="8">
        <f t="shared" si="4"/>
        <v>6.9015447977693132E-3</v>
      </c>
      <c r="J14" s="36">
        <f t="shared" si="5"/>
        <v>6.5564675578808478</v>
      </c>
      <c r="K14" s="6">
        <v>10</v>
      </c>
      <c r="L14" s="9">
        <v>9</v>
      </c>
      <c r="M14" s="10">
        <v>9</v>
      </c>
      <c r="N14" s="25">
        <v>9</v>
      </c>
      <c r="O14" s="27">
        <v>9</v>
      </c>
      <c r="P14" s="37">
        <v>7.4204400448551873</v>
      </c>
      <c r="Q14" s="34"/>
      <c r="R14" s="32">
        <v>-1.5795599551448127</v>
      </c>
      <c r="S14" s="11">
        <v>27</v>
      </c>
      <c r="T14" s="12">
        <v>27</v>
      </c>
      <c r="U14" s="12">
        <v>27</v>
      </c>
      <c r="V14" s="1">
        <v>9</v>
      </c>
      <c r="W14" s="1">
        <v>1.5795599551448127</v>
      </c>
      <c r="X14" s="13" t="s">
        <v>25</v>
      </c>
      <c r="Y14" s="49">
        <v>9</v>
      </c>
    </row>
    <row r="15" spans="1:25" x14ac:dyDescent="0.25">
      <c r="A15" s="7" t="s">
        <v>26</v>
      </c>
      <c r="B15" s="6">
        <v>0</v>
      </c>
      <c r="C15" s="6">
        <v>0</v>
      </c>
      <c r="D15" s="38">
        <f t="shared" si="0"/>
        <v>0</v>
      </c>
      <c r="E15" s="8">
        <f t="shared" si="1"/>
        <v>0</v>
      </c>
      <c r="F15" s="6">
        <v>0</v>
      </c>
      <c r="G15" s="8">
        <f t="shared" si="2"/>
        <v>0</v>
      </c>
      <c r="H15" s="8">
        <f t="shared" si="3"/>
        <v>0</v>
      </c>
      <c r="I15" s="8">
        <f t="shared" si="4"/>
        <v>0</v>
      </c>
      <c r="J15" s="36">
        <f t="shared" si="5"/>
        <v>0</v>
      </c>
      <c r="K15" s="6">
        <v>0</v>
      </c>
      <c r="L15" s="14">
        <v>0</v>
      </c>
      <c r="M15" s="10">
        <v>0</v>
      </c>
      <c r="N15" s="25">
        <v>0</v>
      </c>
      <c r="O15" s="27">
        <v>0</v>
      </c>
      <c r="P15" s="37">
        <v>0</v>
      </c>
      <c r="Q15" s="34"/>
      <c r="R15" s="31">
        <v>0</v>
      </c>
      <c r="S15" s="11">
        <v>599</v>
      </c>
      <c r="T15" s="12">
        <v>611</v>
      </c>
      <c r="U15" s="12">
        <v>567</v>
      </c>
      <c r="V15" s="1">
        <v>0</v>
      </c>
      <c r="W15" s="1">
        <v>0</v>
      </c>
      <c r="X15" s="13"/>
      <c r="Y15" s="49">
        <v>0</v>
      </c>
    </row>
    <row r="16" spans="1:25" x14ac:dyDescent="0.25">
      <c r="A16" s="17" t="s">
        <v>27</v>
      </c>
      <c r="B16" s="16">
        <v>0</v>
      </c>
      <c r="C16" s="16">
        <v>0</v>
      </c>
      <c r="D16" s="38">
        <f t="shared" si="0"/>
        <v>0</v>
      </c>
      <c r="E16" s="8">
        <f t="shared" si="1"/>
        <v>0</v>
      </c>
      <c r="F16" s="16">
        <v>0</v>
      </c>
      <c r="G16" s="8">
        <f t="shared" si="2"/>
        <v>0</v>
      </c>
      <c r="H16" s="8">
        <f t="shared" si="3"/>
        <v>0</v>
      </c>
      <c r="I16" s="8">
        <f t="shared" si="4"/>
        <v>0</v>
      </c>
      <c r="J16" s="36">
        <f t="shared" si="5"/>
        <v>0</v>
      </c>
      <c r="K16" s="16">
        <v>0</v>
      </c>
      <c r="L16" s="18">
        <v>0</v>
      </c>
      <c r="M16" s="10">
        <v>0</v>
      </c>
      <c r="N16" s="25">
        <v>0</v>
      </c>
      <c r="O16" s="27">
        <v>0</v>
      </c>
      <c r="P16" s="37">
        <v>0</v>
      </c>
      <c r="Q16" s="34"/>
      <c r="R16" s="31">
        <v>0</v>
      </c>
      <c r="S16" s="19">
        <v>18</v>
      </c>
      <c r="T16" s="12">
        <v>18</v>
      </c>
      <c r="U16" s="12">
        <v>18</v>
      </c>
      <c r="V16" s="1">
        <v>0</v>
      </c>
      <c r="W16" s="1">
        <v>0</v>
      </c>
      <c r="X16" s="13"/>
      <c r="Y16" s="49">
        <v>0</v>
      </c>
    </row>
    <row r="17" spans="1:25" x14ac:dyDescent="0.25">
      <c r="A17" s="7" t="s">
        <v>28</v>
      </c>
      <c r="B17" s="6">
        <v>0</v>
      </c>
      <c r="C17" s="6">
        <v>2</v>
      </c>
      <c r="D17" s="38">
        <f t="shared" si="0"/>
        <v>2</v>
      </c>
      <c r="E17" s="8">
        <f t="shared" si="1"/>
        <v>7.8186082877247849E-4</v>
      </c>
      <c r="F17" s="6">
        <v>0</v>
      </c>
      <c r="G17" s="8">
        <f t="shared" si="2"/>
        <v>0</v>
      </c>
      <c r="H17" s="8">
        <f t="shared" si="3"/>
        <v>7.8186082877247849E-4</v>
      </c>
      <c r="I17" s="8">
        <f t="shared" si="4"/>
        <v>3.9093041438623924E-4</v>
      </c>
      <c r="J17" s="36">
        <f t="shared" si="5"/>
        <v>0.37138389366692726</v>
      </c>
      <c r="K17" s="6">
        <v>0</v>
      </c>
      <c r="L17" s="14">
        <v>0</v>
      </c>
      <c r="M17" s="10">
        <v>0</v>
      </c>
      <c r="N17" s="25">
        <v>0</v>
      </c>
      <c r="O17" s="27">
        <v>0</v>
      </c>
      <c r="P17" s="37">
        <v>0.22040911024322341</v>
      </c>
      <c r="Q17" s="34"/>
      <c r="R17" s="31">
        <v>0.22040911024322341</v>
      </c>
      <c r="S17" s="11">
        <v>276</v>
      </c>
      <c r="T17" s="12">
        <v>292</v>
      </c>
      <c r="U17" s="12">
        <v>350</v>
      </c>
      <c r="V17" s="1">
        <v>0.22040911024322341</v>
      </c>
      <c r="W17" s="1">
        <v>0</v>
      </c>
      <c r="X17" s="13"/>
      <c r="Y17" s="49">
        <v>0.22040911024322341</v>
      </c>
    </row>
    <row r="18" spans="1:25" x14ac:dyDescent="0.25">
      <c r="A18" s="7" t="s">
        <v>29</v>
      </c>
      <c r="B18" s="6">
        <v>9</v>
      </c>
      <c r="C18" s="6">
        <v>25</v>
      </c>
      <c r="D18" s="38">
        <f t="shared" si="0"/>
        <v>34</v>
      </c>
      <c r="E18" s="8">
        <f t="shared" si="1"/>
        <v>1.3291634089132134E-2</v>
      </c>
      <c r="F18" s="6">
        <v>93</v>
      </c>
      <c r="G18" s="8">
        <f t="shared" si="2"/>
        <v>8.2061237095208683E-3</v>
      </c>
      <c r="H18" s="8">
        <f t="shared" si="3"/>
        <v>2.1497757798653004E-2</v>
      </c>
      <c r="I18" s="8">
        <f t="shared" si="4"/>
        <v>1.0748878899326502E-2</v>
      </c>
      <c r="J18" s="36">
        <f t="shared" si="5"/>
        <v>10.211434954360177</v>
      </c>
      <c r="K18" s="6">
        <v>8</v>
      </c>
      <c r="L18" s="9">
        <v>7</v>
      </c>
      <c r="M18" s="10">
        <v>7</v>
      </c>
      <c r="N18" s="25">
        <v>7</v>
      </c>
      <c r="O18" s="27">
        <v>7</v>
      </c>
      <c r="P18" s="37">
        <v>6.612273307296701</v>
      </c>
      <c r="Q18" s="34"/>
      <c r="R18" s="31">
        <v>-0.38772669270329896</v>
      </c>
      <c r="S18" s="11">
        <v>103</v>
      </c>
      <c r="T18" s="12">
        <v>102</v>
      </c>
      <c r="U18" s="12">
        <v>102</v>
      </c>
      <c r="V18" s="1">
        <v>6.612273307296701</v>
      </c>
      <c r="W18" s="1">
        <v>0</v>
      </c>
      <c r="X18" s="13"/>
      <c r="Y18" s="49">
        <v>6.612273307296701</v>
      </c>
    </row>
    <row r="19" spans="1:25" x14ac:dyDescent="0.25">
      <c r="A19" s="7" t="s">
        <v>30</v>
      </c>
      <c r="B19" s="6">
        <v>0</v>
      </c>
      <c r="C19" s="6">
        <v>0</v>
      </c>
      <c r="D19" s="38">
        <f t="shared" si="0"/>
        <v>0</v>
      </c>
      <c r="E19" s="8">
        <f t="shared" si="1"/>
        <v>0</v>
      </c>
      <c r="F19" s="6">
        <v>86</v>
      </c>
      <c r="G19" s="8">
        <f t="shared" si="2"/>
        <v>7.5884584840730613E-3</v>
      </c>
      <c r="H19" s="8">
        <f t="shared" si="3"/>
        <v>7.5884584840730613E-3</v>
      </c>
      <c r="I19" s="8">
        <f t="shared" si="4"/>
        <v>3.7942292420365307E-3</v>
      </c>
      <c r="J19" s="36">
        <f t="shared" si="5"/>
        <v>3.6045177799347043</v>
      </c>
      <c r="K19" s="6">
        <v>8</v>
      </c>
      <c r="L19" s="9">
        <v>7</v>
      </c>
      <c r="M19" s="10">
        <v>7</v>
      </c>
      <c r="N19" s="25">
        <v>7</v>
      </c>
      <c r="O19" s="27">
        <v>7</v>
      </c>
      <c r="P19" s="37">
        <v>7.2735006380263716</v>
      </c>
      <c r="Q19" s="34"/>
      <c r="R19" s="31">
        <v>0.27350063802637159</v>
      </c>
      <c r="S19" s="11">
        <v>27</v>
      </c>
      <c r="T19" s="12">
        <v>27</v>
      </c>
      <c r="U19" s="12">
        <v>27</v>
      </c>
      <c r="V19" s="1">
        <v>7.2735006380263716</v>
      </c>
      <c r="W19" s="1">
        <v>0</v>
      </c>
      <c r="X19" s="13" t="s">
        <v>31</v>
      </c>
      <c r="Y19" s="49">
        <v>7.2735006380263716</v>
      </c>
    </row>
    <row r="20" spans="1:25" x14ac:dyDescent="0.25">
      <c r="A20" s="7" t="s">
        <v>32</v>
      </c>
      <c r="B20" s="6">
        <v>0</v>
      </c>
      <c r="C20" s="6">
        <v>5</v>
      </c>
      <c r="D20" s="38">
        <f t="shared" si="0"/>
        <v>5</v>
      </c>
      <c r="E20" s="8">
        <f t="shared" si="1"/>
        <v>1.9546520719311961E-3</v>
      </c>
      <c r="F20" s="6">
        <v>0</v>
      </c>
      <c r="G20" s="8">
        <f t="shared" si="2"/>
        <v>0</v>
      </c>
      <c r="H20" s="8">
        <f t="shared" si="3"/>
        <v>1.9546520719311961E-3</v>
      </c>
      <c r="I20" s="8">
        <f t="shared" si="4"/>
        <v>9.7732603596559805E-4</v>
      </c>
      <c r="J20" s="36">
        <f t="shared" si="5"/>
        <v>0.9284597341673182</v>
      </c>
      <c r="K20" s="6">
        <v>0</v>
      </c>
      <c r="L20" s="14">
        <v>0</v>
      </c>
      <c r="M20" s="10">
        <v>0</v>
      </c>
      <c r="N20" s="25">
        <v>0</v>
      </c>
      <c r="O20" s="27">
        <v>0</v>
      </c>
      <c r="P20" s="37">
        <v>0.14693940682881559</v>
      </c>
      <c r="Q20" s="34"/>
      <c r="R20" s="31">
        <v>0.14693940682881559</v>
      </c>
      <c r="S20" s="11">
        <v>314</v>
      </c>
      <c r="T20" s="12">
        <v>314</v>
      </c>
      <c r="U20" s="12">
        <v>322</v>
      </c>
      <c r="V20" s="1">
        <v>0.14693940682881559</v>
      </c>
      <c r="W20" s="1">
        <v>0</v>
      </c>
      <c r="X20" s="13"/>
      <c r="Y20" s="49">
        <v>0.14693940682881559</v>
      </c>
    </row>
    <row r="21" spans="1:25" x14ac:dyDescent="0.25">
      <c r="A21" s="7" t="s">
        <v>33</v>
      </c>
      <c r="B21" s="6">
        <v>0</v>
      </c>
      <c r="C21" s="16">
        <v>0</v>
      </c>
      <c r="D21" s="38">
        <f t="shared" si="0"/>
        <v>0</v>
      </c>
      <c r="E21" s="8">
        <f t="shared" si="1"/>
        <v>0</v>
      </c>
      <c r="F21" s="16">
        <v>151</v>
      </c>
      <c r="G21" s="8">
        <f t="shared" si="2"/>
        <v>1.3323921291802701E-2</v>
      </c>
      <c r="H21" s="8">
        <f t="shared" si="3"/>
        <v>1.3323921291802701E-2</v>
      </c>
      <c r="I21" s="8">
        <f t="shared" si="4"/>
        <v>6.6619606459013504E-3</v>
      </c>
      <c r="J21" s="36">
        <f t="shared" si="5"/>
        <v>6.3288626136062831</v>
      </c>
      <c r="K21" s="6">
        <v>10</v>
      </c>
      <c r="L21" s="9">
        <v>9</v>
      </c>
      <c r="M21" s="10">
        <v>9</v>
      </c>
      <c r="N21" s="25">
        <v>9</v>
      </c>
      <c r="O21" s="27">
        <v>9</v>
      </c>
      <c r="P21" s="37">
        <v>8.7428947063145284</v>
      </c>
      <c r="Q21" s="34"/>
      <c r="R21" s="31">
        <v>-0.25710529368547164</v>
      </c>
      <c r="S21" s="11">
        <v>27</v>
      </c>
      <c r="T21" s="12">
        <v>27</v>
      </c>
      <c r="U21" s="12">
        <v>27</v>
      </c>
      <c r="V21" s="1">
        <v>8.7428947063145284</v>
      </c>
      <c r="W21" s="1">
        <v>0</v>
      </c>
      <c r="X21" s="13" t="s">
        <v>34</v>
      </c>
      <c r="Y21" s="49">
        <v>8.7428947063145284</v>
      </c>
    </row>
    <row r="22" spans="1:25" x14ac:dyDescent="0.25">
      <c r="A22" s="7" t="s">
        <v>35</v>
      </c>
      <c r="B22" s="6">
        <v>50</v>
      </c>
      <c r="C22" s="6">
        <v>152</v>
      </c>
      <c r="D22" s="38">
        <f t="shared" si="0"/>
        <v>202</v>
      </c>
      <c r="E22" s="8">
        <f t="shared" si="1"/>
        <v>7.8967943706020324E-2</v>
      </c>
      <c r="F22" s="6">
        <v>1238</v>
      </c>
      <c r="G22" s="8">
        <f t="shared" si="2"/>
        <v>0.10923850701491221</v>
      </c>
      <c r="H22" s="8">
        <f t="shared" si="3"/>
        <v>0.18820645072093253</v>
      </c>
      <c r="I22" s="8">
        <f t="shared" si="4"/>
        <v>9.4103225360466267E-2</v>
      </c>
      <c r="J22" s="36">
        <f t="shared" si="5"/>
        <v>89.398064092442951</v>
      </c>
      <c r="K22" s="6">
        <v>105</v>
      </c>
      <c r="L22" s="9">
        <v>105</v>
      </c>
      <c r="M22" s="10">
        <v>105</v>
      </c>
      <c r="N22" s="25">
        <v>107</v>
      </c>
      <c r="O22" s="27">
        <v>107</v>
      </c>
      <c r="P22" s="37">
        <v>106.38413054406249</v>
      </c>
      <c r="Q22" s="34"/>
      <c r="R22" s="32">
        <v>-0.61586945593751352</v>
      </c>
      <c r="S22" s="11">
        <v>453</v>
      </c>
      <c r="T22" s="12">
        <v>425</v>
      </c>
      <c r="U22" s="12">
        <v>437</v>
      </c>
      <c r="V22" s="1">
        <v>106.38413054406249</v>
      </c>
      <c r="W22" s="1">
        <v>0</v>
      </c>
      <c r="X22" s="13"/>
      <c r="Y22" s="49">
        <v>106.38413054406249</v>
      </c>
    </row>
    <row r="23" spans="1:25" x14ac:dyDescent="0.25">
      <c r="A23" s="7" t="s">
        <v>36</v>
      </c>
      <c r="B23" s="6">
        <v>17</v>
      </c>
      <c r="C23" s="6">
        <v>67</v>
      </c>
      <c r="D23" s="38">
        <f t="shared" si="0"/>
        <v>84</v>
      </c>
      <c r="E23" s="8">
        <f t="shared" si="1"/>
        <v>3.2838154808444098E-2</v>
      </c>
      <c r="F23" s="6">
        <v>436</v>
      </c>
      <c r="G23" s="8">
        <f t="shared" si="2"/>
        <v>3.8471719756463428E-2</v>
      </c>
      <c r="H23" s="8">
        <f t="shared" si="3"/>
        <v>7.1309874564907533E-2</v>
      </c>
      <c r="I23" s="8">
        <f t="shared" si="4"/>
        <v>3.5654937282453766E-2</v>
      </c>
      <c r="J23" s="36">
        <f t="shared" si="5"/>
        <v>33.87219041833108</v>
      </c>
      <c r="K23" s="6">
        <v>40</v>
      </c>
      <c r="L23" s="9">
        <v>33</v>
      </c>
      <c r="M23" s="10">
        <v>35</v>
      </c>
      <c r="N23" s="25">
        <v>35</v>
      </c>
      <c r="O23" s="27">
        <v>35</v>
      </c>
      <c r="P23" s="37">
        <v>35.559336452573369</v>
      </c>
      <c r="Q23" s="34"/>
      <c r="R23" s="31">
        <v>0.55933645257336906</v>
      </c>
      <c r="S23" s="11">
        <v>201</v>
      </c>
      <c r="T23" s="12">
        <v>221</v>
      </c>
      <c r="U23" s="12">
        <v>221</v>
      </c>
      <c r="V23" s="1">
        <v>35</v>
      </c>
      <c r="W23" s="1">
        <v>-0.55933645257336906</v>
      </c>
      <c r="X23" s="13"/>
      <c r="Y23" s="49">
        <v>35</v>
      </c>
    </row>
    <row r="24" spans="1:25" x14ac:dyDescent="0.25">
      <c r="A24" s="7" t="s">
        <v>37</v>
      </c>
      <c r="B24" s="6">
        <v>11</v>
      </c>
      <c r="C24" s="6">
        <v>40</v>
      </c>
      <c r="D24" s="38">
        <f t="shared" si="0"/>
        <v>51</v>
      </c>
      <c r="E24" s="8">
        <f t="shared" si="1"/>
        <v>1.99374511336982E-2</v>
      </c>
      <c r="F24" s="6">
        <v>56</v>
      </c>
      <c r="G24" s="8">
        <f t="shared" si="2"/>
        <v>4.9413218035824586E-3</v>
      </c>
      <c r="H24" s="8">
        <f t="shared" si="3"/>
        <v>2.487877293728066E-2</v>
      </c>
      <c r="I24" s="8">
        <f t="shared" si="4"/>
        <v>1.243938646864033E-2</v>
      </c>
      <c r="J24" s="36">
        <f t="shared" si="5"/>
        <v>11.817417145208314</v>
      </c>
      <c r="K24" s="6">
        <v>7</v>
      </c>
      <c r="L24" s="9">
        <v>8</v>
      </c>
      <c r="M24" s="10">
        <v>8</v>
      </c>
      <c r="N24" s="25">
        <v>8</v>
      </c>
      <c r="O24" s="27">
        <v>8</v>
      </c>
      <c r="P24" s="37">
        <v>8.3388113375352848</v>
      </c>
      <c r="Q24" s="34"/>
      <c r="R24" s="31">
        <v>0.33881133753528481</v>
      </c>
      <c r="S24" s="11">
        <v>938</v>
      </c>
      <c r="T24" s="12">
        <v>982</v>
      </c>
      <c r="U24" s="12">
        <v>926</v>
      </c>
      <c r="V24" s="1">
        <v>8.3388113375352848</v>
      </c>
      <c r="W24" s="1">
        <v>0</v>
      </c>
      <c r="X24" s="13"/>
      <c r="Y24" s="49">
        <v>50</v>
      </c>
    </row>
    <row r="25" spans="1:25" x14ac:dyDescent="0.25">
      <c r="A25" s="7" t="s">
        <v>38</v>
      </c>
      <c r="B25" s="6">
        <v>35</v>
      </c>
      <c r="C25" s="6">
        <v>112</v>
      </c>
      <c r="D25" s="38">
        <f t="shared" si="0"/>
        <v>147</v>
      </c>
      <c r="E25" s="8">
        <f t="shared" si="1"/>
        <v>5.7466770914777171E-2</v>
      </c>
      <c r="F25" s="6">
        <v>493</v>
      </c>
      <c r="G25" s="8">
        <f t="shared" si="2"/>
        <v>4.3501279449395573E-2</v>
      </c>
      <c r="H25" s="8">
        <f t="shared" si="3"/>
        <v>0.10096805036417275</v>
      </c>
      <c r="I25" s="8">
        <f t="shared" si="4"/>
        <v>5.0484025182086376E-2</v>
      </c>
      <c r="J25" s="36">
        <f t="shared" si="5"/>
        <v>47.959823922982054</v>
      </c>
      <c r="K25" s="6">
        <v>46</v>
      </c>
      <c r="L25" s="9">
        <v>50</v>
      </c>
      <c r="M25" s="10">
        <v>50</v>
      </c>
      <c r="N25" s="25">
        <v>50</v>
      </c>
      <c r="O25" s="27">
        <v>50</v>
      </c>
      <c r="P25" s="37">
        <v>46.836935926684973</v>
      </c>
      <c r="Q25" s="34"/>
      <c r="R25" s="32">
        <v>-3.1630640733150273</v>
      </c>
      <c r="S25" s="11">
        <v>155</v>
      </c>
      <c r="T25" s="12">
        <v>164</v>
      </c>
      <c r="U25" s="12">
        <v>165</v>
      </c>
      <c r="V25" s="1">
        <v>48</v>
      </c>
      <c r="W25" s="1">
        <v>1.1630640733150273</v>
      </c>
      <c r="X25" s="13" t="s">
        <v>39</v>
      </c>
      <c r="Y25" s="50">
        <v>8</v>
      </c>
    </row>
    <row r="26" spans="1:25" x14ac:dyDescent="0.25">
      <c r="A26" s="7" t="s">
        <v>40</v>
      </c>
      <c r="B26" s="6">
        <v>18</v>
      </c>
      <c r="C26" s="6">
        <v>74</v>
      </c>
      <c r="D26" s="38">
        <f t="shared" si="0"/>
        <v>92</v>
      </c>
      <c r="E26" s="8">
        <f t="shared" si="1"/>
        <v>3.5965598123534011E-2</v>
      </c>
      <c r="F26" s="6">
        <v>413</v>
      </c>
      <c r="G26" s="8">
        <f t="shared" si="2"/>
        <v>3.6442248301420628E-2</v>
      </c>
      <c r="H26" s="8">
        <f t="shared" si="3"/>
        <v>7.2407846424954639E-2</v>
      </c>
      <c r="I26" s="8">
        <f t="shared" si="4"/>
        <v>3.6203923212477319E-2</v>
      </c>
      <c r="J26" s="36">
        <f t="shared" si="5"/>
        <v>34.393727051853453</v>
      </c>
      <c r="K26" s="6">
        <v>35</v>
      </c>
      <c r="L26" s="9">
        <v>30</v>
      </c>
      <c r="M26" s="10">
        <v>31</v>
      </c>
      <c r="N26" s="25">
        <v>32</v>
      </c>
      <c r="O26" s="27">
        <v>32</v>
      </c>
      <c r="P26" s="37">
        <v>34.016472680870805</v>
      </c>
      <c r="Q26" s="34"/>
      <c r="R26" s="31">
        <v>2.0164726808708053</v>
      </c>
      <c r="S26" s="11">
        <v>112</v>
      </c>
      <c r="T26" s="12">
        <v>103</v>
      </c>
      <c r="U26" s="12">
        <v>104</v>
      </c>
      <c r="V26" s="1">
        <v>34.016472680870805</v>
      </c>
      <c r="W26" s="1">
        <v>0</v>
      </c>
      <c r="X26" s="13"/>
      <c r="Y26" s="49">
        <v>34.016472680870805</v>
      </c>
    </row>
    <row r="27" spans="1:25" x14ac:dyDescent="0.25">
      <c r="A27" s="7" t="s">
        <v>41</v>
      </c>
      <c r="B27" s="6">
        <v>0</v>
      </c>
      <c r="C27" s="6">
        <v>0</v>
      </c>
      <c r="D27" s="38">
        <f t="shared" si="0"/>
        <v>0</v>
      </c>
      <c r="E27" s="8">
        <f t="shared" si="1"/>
        <v>0</v>
      </c>
      <c r="F27" s="6">
        <v>0</v>
      </c>
      <c r="G27" s="8">
        <f t="shared" si="2"/>
        <v>0</v>
      </c>
      <c r="H27" s="8">
        <f t="shared" si="3"/>
        <v>0</v>
      </c>
      <c r="I27" s="8">
        <f t="shared" si="4"/>
        <v>0</v>
      </c>
      <c r="J27" s="36">
        <f t="shared" si="5"/>
        <v>0</v>
      </c>
      <c r="K27" s="6">
        <v>0</v>
      </c>
      <c r="L27" s="14">
        <v>0</v>
      </c>
      <c r="M27" s="10">
        <v>0</v>
      </c>
      <c r="N27" s="25">
        <v>0</v>
      </c>
      <c r="O27" s="27">
        <v>0</v>
      </c>
      <c r="P27" s="37">
        <v>0</v>
      </c>
      <c r="Q27" s="34"/>
      <c r="R27" s="31">
        <v>0</v>
      </c>
      <c r="S27" s="11">
        <v>59</v>
      </c>
      <c r="T27" s="12">
        <v>77</v>
      </c>
      <c r="U27" s="12">
        <v>0</v>
      </c>
      <c r="V27" s="1">
        <v>0</v>
      </c>
      <c r="W27" s="1">
        <v>0</v>
      </c>
      <c r="X27" s="13"/>
      <c r="Y27" s="49">
        <v>0</v>
      </c>
    </row>
    <row r="28" spans="1:25" x14ac:dyDescent="0.25">
      <c r="A28" s="7" t="s">
        <v>42</v>
      </c>
      <c r="B28" s="6">
        <v>32</v>
      </c>
      <c r="C28" s="6">
        <v>90</v>
      </c>
      <c r="D28" s="38">
        <f t="shared" si="0"/>
        <v>122</v>
      </c>
      <c r="E28" s="8">
        <f t="shared" si="1"/>
        <v>4.7693510555121187E-2</v>
      </c>
      <c r="F28" s="6">
        <v>651</v>
      </c>
      <c r="G28" s="8">
        <f t="shared" si="2"/>
        <v>5.7442865966646078E-2</v>
      </c>
      <c r="H28" s="8">
        <f t="shared" si="3"/>
        <v>0.10513637652176727</v>
      </c>
      <c r="I28" s="8">
        <f t="shared" si="4"/>
        <v>5.2568188260883636E-2</v>
      </c>
      <c r="J28" s="36">
        <f t="shared" si="5"/>
        <v>49.939778847839456</v>
      </c>
      <c r="K28" s="6">
        <v>65</v>
      </c>
      <c r="L28" s="9">
        <v>55</v>
      </c>
      <c r="M28" s="10">
        <v>55</v>
      </c>
      <c r="N28" s="25">
        <v>55</v>
      </c>
      <c r="O28" s="27">
        <v>55</v>
      </c>
      <c r="P28" s="37">
        <v>60.832914427129651</v>
      </c>
      <c r="Q28" s="34"/>
      <c r="R28" s="31">
        <v>5.8329144271296514</v>
      </c>
      <c r="S28" s="11">
        <v>225</v>
      </c>
      <c r="T28" s="12">
        <v>227</v>
      </c>
      <c r="U28" s="12">
        <v>249</v>
      </c>
      <c r="V28" s="1">
        <v>60</v>
      </c>
      <c r="W28" s="1">
        <v>-0.83291442712965136</v>
      </c>
      <c r="X28" s="13" t="s">
        <v>39</v>
      </c>
      <c r="Y28" s="49">
        <v>58</v>
      </c>
    </row>
    <row r="29" spans="1:25" x14ac:dyDescent="0.25">
      <c r="A29" s="7" t="s">
        <v>43</v>
      </c>
      <c r="B29" s="6">
        <v>0</v>
      </c>
      <c r="C29" s="6">
        <v>0</v>
      </c>
      <c r="D29" s="38">
        <f t="shared" si="0"/>
        <v>0</v>
      </c>
      <c r="E29" s="8">
        <f t="shared" si="1"/>
        <v>0</v>
      </c>
      <c r="F29" s="6">
        <v>0</v>
      </c>
      <c r="G29" s="8">
        <f t="shared" si="2"/>
        <v>0</v>
      </c>
      <c r="H29" s="8">
        <f t="shared" si="3"/>
        <v>0</v>
      </c>
      <c r="I29" s="8">
        <f t="shared" si="4"/>
        <v>0</v>
      </c>
      <c r="J29" s="36">
        <f t="shared" si="5"/>
        <v>0</v>
      </c>
      <c r="K29" s="6">
        <v>0</v>
      </c>
      <c r="L29" s="14">
        <v>0</v>
      </c>
      <c r="M29" s="10">
        <v>0</v>
      </c>
      <c r="N29" s="25">
        <v>0</v>
      </c>
      <c r="O29" s="27">
        <v>0</v>
      </c>
      <c r="P29" s="37">
        <v>0</v>
      </c>
      <c r="Q29" s="34"/>
      <c r="R29" s="31">
        <v>0</v>
      </c>
      <c r="S29" s="11">
        <v>88</v>
      </c>
      <c r="T29" s="12">
        <v>104</v>
      </c>
      <c r="U29" s="12">
        <v>105</v>
      </c>
      <c r="V29" s="1">
        <v>0</v>
      </c>
      <c r="W29" s="1">
        <v>0</v>
      </c>
      <c r="X29" s="13"/>
      <c r="Y29" s="49">
        <v>0</v>
      </c>
    </row>
    <row r="30" spans="1:25" x14ac:dyDescent="0.25">
      <c r="A30" s="7" t="s">
        <v>44</v>
      </c>
      <c r="B30" s="6">
        <v>7</v>
      </c>
      <c r="C30" s="6">
        <v>2</v>
      </c>
      <c r="D30" s="38">
        <f t="shared" si="0"/>
        <v>9</v>
      </c>
      <c r="E30" s="8">
        <f t="shared" si="1"/>
        <v>3.5183737294761531E-3</v>
      </c>
      <c r="F30" s="6">
        <v>6</v>
      </c>
      <c r="G30" s="8">
        <f t="shared" si="2"/>
        <v>5.2942733609812054E-4</v>
      </c>
      <c r="H30" s="8">
        <f t="shared" si="3"/>
        <v>4.0478010655742736E-3</v>
      </c>
      <c r="I30" s="8">
        <f t="shared" si="4"/>
        <v>2.0239005327871368E-3</v>
      </c>
      <c r="J30" s="36">
        <f t="shared" si="5"/>
        <v>1.92270550614778</v>
      </c>
      <c r="K30" s="6">
        <v>1</v>
      </c>
      <c r="L30" s="14">
        <v>0</v>
      </c>
      <c r="M30" s="10">
        <v>0</v>
      </c>
      <c r="N30" s="25">
        <v>0</v>
      </c>
      <c r="O30" s="27">
        <v>0</v>
      </c>
      <c r="P30" s="37">
        <v>0.44081822048644681</v>
      </c>
      <c r="Q30" s="34"/>
      <c r="R30" s="31">
        <v>0.44081822048644681</v>
      </c>
      <c r="S30" s="11">
        <v>137</v>
      </c>
      <c r="T30" s="12">
        <v>151</v>
      </c>
      <c r="U30" s="12">
        <v>161</v>
      </c>
      <c r="V30" s="1">
        <v>0.44081822048644681</v>
      </c>
      <c r="W30" s="1">
        <v>0</v>
      </c>
      <c r="X30" s="13"/>
      <c r="Y30" s="49">
        <v>0.44081822048644681</v>
      </c>
    </row>
    <row r="31" spans="1:25" x14ac:dyDescent="0.25">
      <c r="A31" s="7" t="s">
        <v>45</v>
      </c>
      <c r="B31" s="6">
        <v>3</v>
      </c>
      <c r="C31" s="6">
        <v>12</v>
      </c>
      <c r="D31" s="38">
        <f t="shared" si="0"/>
        <v>15</v>
      </c>
      <c r="E31" s="8">
        <f t="shared" si="1"/>
        <v>5.8639562157935888E-3</v>
      </c>
      <c r="F31" s="6">
        <v>31</v>
      </c>
      <c r="G31" s="8">
        <f t="shared" si="2"/>
        <v>2.7353745698402896E-3</v>
      </c>
      <c r="H31" s="8">
        <f t="shared" si="3"/>
        <v>8.5993307856338779E-3</v>
      </c>
      <c r="I31" s="8">
        <f t="shared" si="4"/>
        <v>4.299665392816939E-3</v>
      </c>
      <c r="J31" s="36">
        <f t="shared" si="5"/>
        <v>4.0846821231760924</v>
      </c>
      <c r="K31" s="6">
        <v>1</v>
      </c>
      <c r="L31" s="14">
        <v>0</v>
      </c>
      <c r="M31" s="10">
        <v>0</v>
      </c>
      <c r="N31" s="25">
        <v>0</v>
      </c>
      <c r="O31" s="27">
        <v>0</v>
      </c>
      <c r="P31" s="37">
        <v>1.5061289199953598</v>
      </c>
      <c r="Q31" s="34"/>
      <c r="R31" s="31">
        <v>1.5061289199953598</v>
      </c>
      <c r="S31" s="11">
        <v>650</v>
      </c>
      <c r="T31" s="12">
        <v>661</v>
      </c>
      <c r="U31" s="12">
        <v>617</v>
      </c>
      <c r="V31" s="1">
        <v>1</v>
      </c>
      <c r="W31" s="1">
        <v>-0.50612891999535981</v>
      </c>
      <c r="X31" s="13"/>
      <c r="Y31" s="49">
        <v>1</v>
      </c>
    </row>
    <row r="32" spans="1:25" x14ac:dyDescent="0.25">
      <c r="A32" s="7" t="s">
        <v>46</v>
      </c>
      <c r="B32" s="6">
        <v>0</v>
      </c>
      <c r="C32" s="6">
        <v>42</v>
      </c>
      <c r="D32" s="38">
        <f t="shared" si="0"/>
        <v>42</v>
      </c>
      <c r="E32" s="8">
        <f t="shared" si="1"/>
        <v>1.6419077404222049E-2</v>
      </c>
      <c r="F32" s="6">
        <v>133</v>
      </c>
      <c r="G32" s="8">
        <f t="shared" si="2"/>
        <v>1.1735639283508339E-2</v>
      </c>
      <c r="H32" s="8">
        <f t="shared" si="3"/>
        <v>2.815471668773039E-2</v>
      </c>
      <c r="I32" s="8">
        <f t="shared" si="4"/>
        <v>1.4077358343865195E-2</v>
      </c>
      <c r="J32" s="36">
        <f t="shared" si="5"/>
        <v>13.373490426671935</v>
      </c>
      <c r="K32" s="6">
        <v>13</v>
      </c>
      <c r="L32" s="9">
        <v>15</v>
      </c>
      <c r="M32" s="10">
        <v>14</v>
      </c>
      <c r="N32" s="25">
        <v>13</v>
      </c>
      <c r="O32" s="27">
        <v>13</v>
      </c>
      <c r="P32" s="37">
        <v>10.212288774602683</v>
      </c>
      <c r="Q32" s="34"/>
      <c r="R32" s="33">
        <v>-2.7877112253973166</v>
      </c>
      <c r="S32" s="11">
        <v>108</v>
      </c>
      <c r="T32" s="12">
        <v>104</v>
      </c>
      <c r="U32" s="12">
        <v>104</v>
      </c>
      <c r="V32" s="1">
        <v>11</v>
      </c>
      <c r="W32" s="1">
        <v>0.78771122539731664</v>
      </c>
      <c r="X32" s="13"/>
      <c r="Y32" s="49">
        <v>11</v>
      </c>
    </row>
    <row r="33" spans="1:25" x14ac:dyDescent="0.25">
      <c r="A33" s="7" t="s">
        <v>47</v>
      </c>
      <c r="B33" s="6">
        <v>29</v>
      </c>
      <c r="C33" s="6">
        <v>111</v>
      </c>
      <c r="D33" s="38">
        <f t="shared" si="0"/>
        <v>140</v>
      </c>
      <c r="E33" s="8">
        <f t="shared" si="1"/>
        <v>5.4730258014073496E-2</v>
      </c>
      <c r="F33" s="6">
        <v>402</v>
      </c>
      <c r="G33" s="8">
        <f t="shared" si="2"/>
        <v>3.5471631518574076E-2</v>
      </c>
      <c r="H33" s="8">
        <f t="shared" si="3"/>
        <v>9.0201889532647572E-2</v>
      </c>
      <c r="I33" s="8">
        <f t="shared" si="4"/>
        <v>4.5100944766323786E-2</v>
      </c>
      <c r="J33" s="36">
        <f t="shared" si="5"/>
        <v>42.845897528007598</v>
      </c>
      <c r="K33" s="6">
        <v>36</v>
      </c>
      <c r="L33" s="9">
        <v>37</v>
      </c>
      <c r="M33" s="10">
        <v>37</v>
      </c>
      <c r="N33" s="25">
        <v>38</v>
      </c>
      <c r="O33" s="27">
        <v>38</v>
      </c>
      <c r="P33" s="37">
        <v>32.326669502339428</v>
      </c>
      <c r="Q33" s="34"/>
      <c r="R33" s="33">
        <v>-5.6733304976605723</v>
      </c>
      <c r="S33" s="11">
        <v>165</v>
      </c>
      <c r="T33" s="12">
        <v>163</v>
      </c>
      <c r="U33" s="12">
        <v>181</v>
      </c>
      <c r="V33" s="1">
        <v>34</v>
      </c>
      <c r="W33" s="1">
        <v>1.6733304976605723</v>
      </c>
      <c r="X33" s="13"/>
      <c r="Y33" s="49">
        <v>34</v>
      </c>
    </row>
    <row r="34" spans="1:25" x14ac:dyDescent="0.25">
      <c r="A34" s="7" t="s">
        <v>48</v>
      </c>
      <c r="B34" s="6">
        <v>2</v>
      </c>
      <c r="C34" s="6">
        <v>18</v>
      </c>
      <c r="D34" s="38">
        <f t="shared" si="0"/>
        <v>20</v>
      </c>
      <c r="E34" s="8">
        <f t="shared" si="1"/>
        <v>7.8186082877247844E-3</v>
      </c>
      <c r="F34" s="6">
        <v>27</v>
      </c>
      <c r="G34" s="8">
        <f t="shared" si="2"/>
        <v>2.3824230124415424E-3</v>
      </c>
      <c r="H34" s="8">
        <f t="shared" si="3"/>
        <v>1.0201031300166327E-2</v>
      </c>
      <c r="I34" s="8">
        <f t="shared" si="4"/>
        <v>5.1005156500831634E-3</v>
      </c>
      <c r="J34" s="36">
        <f t="shared" si="5"/>
        <v>4.8454898675790057</v>
      </c>
      <c r="K34" s="6">
        <v>3</v>
      </c>
      <c r="L34" s="9">
        <v>3</v>
      </c>
      <c r="M34" s="10">
        <v>3</v>
      </c>
      <c r="N34" s="25">
        <v>3</v>
      </c>
      <c r="O34" s="27">
        <v>3</v>
      </c>
      <c r="P34" s="37">
        <v>3.3796063570627588</v>
      </c>
      <c r="Q34" s="34"/>
      <c r="R34" s="31">
        <v>0.3796063570627588</v>
      </c>
      <c r="S34" s="11">
        <v>323</v>
      </c>
      <c r="T34" s="12">
        <v>322</v>
      </c>
      <c r="U34" s="12">
        <v>312</v>
      </c>
      <c r="V34" s="1">
        <v>3.3796063570627588</v>
      </c>
      <c r="W34" s="1">
        <v>0</v>
      </c>
      <c r="X34" s="13"/>
      <c r="Y34" s="49">
        <v>3.3796063570627588</v>
      </c>
    </row>
    <row r="35" spans="1:25" ht="15.75" thickBot="1" x14ac:dyDescent="0.3">
      <c r="A35" s="7" t="s">
        <v>49</v>
      </c>
      <c r="B35" s="6">
        <v>41</v>
      </c>
      <c r="C35" s="6">
        <v>202</v>
      </c>
      <c r="D35" s="38">
        <f t="shared" si="0"/>
        <v>243</v>
      </c>
      <c r="E35" s="8">
        <f t="shared" si="1"/>
        <v>9.4996090695856142E-2</v>
      </c>
      <c r="F35" s="6">
        <v>1238</v>
      </c>
      <c r="G35" s="8">
        <f t="shared" si="2"/>
        <v>0.10923850701491221</v>
      </c>
      <c r="H35" s="8">
        <f t="shared" si="3"/>
        <v>0.20423459771076835</v>
      </c>
      <c r="I35" s="8">
        <f t="shared" si="4"/>
        <v>0.10211729885538418</v>
      </c>
      <c r="J35" s="36">
        <f t="shared" si="5"/>
        <v>97.011433912614962</v>
      </c>
      <c r="K35" s="6">
        <v>92</v>
      </c>
      <c r="L35" s="9">
        <v>90</v>
      </c>
      <c r="M35" s="10">
        <v>90</v>
      </c>
      <c r="N35" s="25">
        <v>90</v>
      </c>
      <c r="O35" s="27">
        <v>90</v>
      </c>
      <c r="P35" s="37">
        <v>90.551409458257609</v>
      </c>
      <c r="Q35" s="34"/>
      <c r="R35" s="31">
        <v>0.55140945825760923</v>
      </c>
      <c r="S35" s="11">
        <v>243</v>
      </c>
      <c r="T35" s="12">
        <v>242</v>
      </c>
      <c r="U35" s="12">
        <v>254</v>
      </c>
      <c r="V35" s="1">
        <v>90</v>
      </c>
      <c r="W35" s="1">
        <v>-0.55140945825760923</v>
      </c>
      <c r="X35" s="13"/>
      <c r="Y35" s="51">
        <v>90</v>
      </c>
    </row>
    <row r="36" spans="1:25" ht="15.75" thickTop="1" x14ac:dyDescent="0.25">
      <c r="A36" s="2"/>
      <c r="B36" s="2">
        <f t="shared" ref="B36:H36" si="6">SUM(B3:B35)</f>
        <v>684</v>
      </c>
      <c r="C36" s="2">
        <f t="shared" si="6"/>
        <v>1874</v>
      </c>
      <c r="D36" s="40">
        <f t="shared" si="6"/>
        <v>2558</v>
      </c>
      <c r="E36" s="28">
        <f t="shared" si="6"/>
        <v>1</v>
      </c>
      <c r="F36" s="2">
        <f t="shared" si="6"/>
        <v>11333</v>
      </c>
      <c r="G36" s="28">
        <f t="shared" si="6"/>
        <v>0.99999999999999989</v>
      </c>
      <c r="H36" s="28">
        <f t="shared" si="6"/>
        <v>1.9999999999999991</v>
      </c>
      <c r="I36" s="20"/>
      <c r="J36" s="21">
        <f>SUM(J3:J35)</f>
        <v>950.00000000000011</v>
      </c>
      <c r="K36" s="2">
        <v>1000</v>
      </c>
      <c r="L36" s="4">
        <v>950</v>
      </c>
      <c r="M36" s="22">
        <v>950</v>
      </c>
      <c r="N36" s="26">
        <v>950</v>
      </c>
      <c r="O36" s="26">
        <v>950</v>
      </c>
      <c r="P36" s="35">
        <v>949.99999999999989</v>
      </c>
      <c r="Q36" s="35"/>
      <c r="R36" s="21">
        <v>-8.8817841970012523E-15</v>
      </c>
      <c r="S36" s="23">
        <v>8510</v>
      </c>
      <c r="T36" s="21">
        <v>8604</v>
      </c>
      <c r="U36" s="21">
        <v>8545</v>
      </c>
      <c r="V36" s="21">
        <v>950.20080429991106</v>
      </c>
      <c r="W36" s="21">
        <v>0.20080429991116944</v>
      </c>
      <c r="X36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E607-C148-40E9-A2B6-9DE6EB39A4F1}">
  <dimension ref="A1:U36"/>
  <sheetViews>
    <sheetView workbookViewId="0">
      <selection activeCell="E33" sqref="E33"/>
    </sheetView>
  </sheetViews>
  <sheetFormatPr defaultRowHeight="15" x14ac:dyDescent="0.25"/>
  <cols>
    <col min="1" max="1" width="6.42578125" bestFit="1" customWidth="1"/>
    <col min="2" max="2" width="4.140625" bestFit="1" customWidth="1"/>
    <col min="3" max="4" width="5" bestFit="1" customWidth="1"/>
    <col min="5" max="5" width="6.5703125" bestFit="1" customWidth="1"/>
    <col min="6" max="6" width="6.85546875" bestFit="1" customWidth="1"/>
    <col min="7" max="7" width="6.5703125" bestFit="1" customWidth="1"/>
    <col min="8" max="8" width="5.5703125" bestFit="1" customWidth="1"/>
    <col min="9" max="10" width="5" bestFit="1" customWidth="1"/>
    <col min="11" max="13" width="5.5703125" bestFit="1" customWidth="1"/>
    <col min="14" max="15" width="5" bestFit="1" customWidth="1"/>
    <col min="16" max="16" width="6.5703125" bestFit="1" customWidth="1"/>
    <col min="17" max="17" width="5.7109375" customWidth="1"/>
    <col min="18" max="18" width="7.5703125" bestFit="1" customWidth="1"/>
    <col min="19" max="19" width="10.140625" bestFit="1" customWidth="1"/>
    <col min="20" max="20" width="43.5703125" bestFit="1" customWidth="1"/>
    <col min="21" max="21" width="5" bestFit="1" customWidth="1"/>
  </cols>
  <sheetData>
    <row r="1" spans="1:21" ht="15.75" thickBot="1" x14ac:dyDescent="0.3">
      <c r="A1" s="52"/>
      <c r="B1" s="52"/>
      <c r="C1" s="52"/>
      <c r="D1" s="52"/>
      <c r="E1" s="57">
        <v>0.2</v>
      </c>
      <c r="F1" s="58"/>
      <c r="G1" s="57">
        <v>0.8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x14ac:dyDescent="0.25">
      <c r="A2" s="2" t="s">
        <v>0</v>
      </c>
      <c r="B2" s="2" t="s">
        <v>1</v>
      </c>
      <c r="C2" s="2" t="s">
        <v>2</v>
      </c>
      <c r="D2" s="3" t="s">
        <v>50</v>
      </c>
      <c r="E2" s="3" t="s">
        <v>6</v>
      </c>
      <c r="F2" s="2" t="s">
        <v>3</v>
      </c>
      <c r="G2" s="2" t="s">
        <v>6</v>
      </c>
      <c r="H2" s="2" t="s">
        <v>6</v>
      </c>
      <c r="I2" s="2">
        <v>2013</v>
      </c>
      <c r="J2" s="4">
        <v>2014</v>
      </c>
      <c r="K2" s="4">
        <v>2015</v>
      </c>
      <c r="L2" s="2">
        <v>2016</v>
      </c>
      <c r="M2" s="2">
        <v>2017</v>
      </c>
      <c r="N2" s="65">
        <v>2018</v>
      </c>
      <c r="O2" s="2">
        <v>2019</v>
      </c>
      <c r="P2" s="4">
        <v>2020</v>
      </c>
      <c r="Q2" s="81">
        <v>2020</v>
      </c>
      <c r="R2" s="5" t="s">
        <v>8</v>
      </c>
      <c r="S2" s="2" t="s">
        <v>66</v>
      </c>
      <c r="T2" s="2" t="s">
        <v>9</v>
      </c>
      <c r="U2">
        <v>2019</v>
      </c>
    </row>
    <row r="3" spans="1:21" x14ac:dyDescent="0.25">
      <c r="A3" s="7" t="s">
        <v>10</v>
      </c>
      <c r="B3" s="6">
        <v>0</v>
      </c>
      <c r="C3" s="6">
        <v>0</v>
      </c>
      <c r="D3" s="38">
        <f t="shared" ref="D3:D35" si="0">B3+C3</f>
        <v>0</v>
      </c>
      <c r="E3" s="29">
        <f>D3/2586*0.2*950</f>
        <v>0</v>
      </c>
      <c r="F3" s="6">
        <v>98</v>
      </c>
      <c r="G3" s="29">
        <f>F3/11242*0.8*950</f>
        <v>6.6251556662515565</v>
      </c>
      <c r="H3" s="36">
        <f t="shared" ref="H3:H35" si="1">G3+E3</f>
        <v>6.6251556662515565</v>
      </c>
      <c r="I3" s="63">
        <v>9</v>
      </c>
      <c r="J3" s="9">
        <v>5</v>
      </c>
      <c r="K3" s="10">
        <v>6</v>
      </c>
      <c r="L3" s="25">
        <v>6</v>
      </c>
      <c r="M3" s="27">
        <v>6</v>
      </c>
      <c r="N3" s="76">
        <v>6.7592127141255203</v>
      </c>
      <c r="O3" s="59">
        <v>8</v>
      </c>
      <c r="P3" s="79">
        <f t="shared" ref="P3:P35" si="2">H3</f>
        <v>6.6251556662515565</v>
      </c>
      <c r="Q3" s="82">
        <v>7</v>
      </c>
      <c r="R3" s="68">
        <f t="shared" ref="R3:R35" si="3">Q3-P3</f>
        <v>0.3748443337484435</v>
      </c>
      <c r="S3" s="87">
        <f>Q3-O3</f>
        <v>-1</v>
      </c>
      <c r="T3" s="13" t="s">
        <v>60</v>
      </c>
      <c r="U3" s="84">
        <v>8</v>
      </c>
    </row>
    <row r="4" spans="1:21" x14ac:dyDescent="0.25">
      <c r="A4" s="7" t="s">
        <v>12</v>
      </c>
      <c r="B4" s="6">
        <v>1</v>
      </c>
      <c r="C4" s="6">
        <v>2</v>
      </c>
      <c r="D4" s="38">
        <f t="shared" si="0"/>
        <v>3</v>
      </c>
      <c r="E4" s="29">
        <f t="shared" ref="E4:E35" si="4">D4/2586*0.2*950</f>
        <v>0.22041763341067286</v>
      </c>
      <c r="F4" s="6">
        <v>0</v>
      </c>
      <c r="G4" s="29">
        <f t="shared" ref="G4:G35" si="5">F4/11242*0.8*950</f>
        <v>0</v>
      </c>
      <c r="H4" s="36">
        <f t="shared" si="1"/>
        <v>0.22041763341067286</v>
      </c>
      <c r="I4" s="63">
        <v>1</v>
      </c>
      <c r="J4" s="14">
        <v>0</v>
      </c>
      <c r="K4" s="10">
        <v>0</v>
      </c>
      <c r="L4" s="25">
        <v>0</v>
      </c>
      <c r="M4" s="27">
        <v>0</v>
      </c>
      <c r="N4" s="76">
        <v>0.40408336877924289</v>
      </c>
      <c r="O4" s="59">
        <v>0.40408336877924289</v>
      </c>
      <c r="P4" s="79">
        <f t="shared" si="2"/>
        <v>0.22041763341067286</v>
      </c>
      <c r="Q4" s="82">
        <v>0</v>
      </c>
      <c r="R4" s="68">
        <f t="shared" si="3"/>
        <v>-0.22041763341067286</v>
      </c>
      <c r="S4" s="1">
        <f t="shared" ref="S4:S36" si="6">Q4-O4</f>
        <v>-0.40408336877924289</v>
      </c>
      <c r="T4" s="13"/>
      <c r="U4" s="85"/>
    </row>
    <row r="5" spans="1:21" x14ac:dyDescent="0.25">
      <c r="A5" s="7" t="s">
        <v>13</v>
      </c>
      <c r="B5" s="6">
        <v>94</v>
      </c>
      <c r="C5" s="6">
        <v>170</v>
      </c>
      <c r="D5" s="38">
        <f t="shared" si="0"/>
        <v>264</v>
      </c>
      <c r="E5" s="29">
        <f t="shared" si="4"/>
        <v>19.396751740139212</v>
      </c>
      <c r="F5" s="6">
        <v>1263</v>
      </c>
      <c r="G5" s="29">
        <f t="shared" si="5"/>
        <v>85.383383739548137</v>
      </c>
      <c r="H5" s="36">
        <f t="shared" si="1"/>
        <v>104.78013547968735</v>
      </c>
      <c r="I5" s="63">
        <v>125</v>
      </c>
      <c r="J5" s="9">
        <v>110</v>
      </c>
      <c r="K5" s="10">
        <v>110</v>
      </c>
      <c r="L5" s="25">
        <v>110</v>
      </c>
      <c r="M5" s="27">
        <v>110</v>
      </c>
      <c r="N5" s="76">
        <v>103.77595607285102</v>
      </c>
      <c r="O5" s="59">
        <v>110</v>
      </c>
      <c r="P5" s="79">
        <f t="shared" si="2"/>
        <v>104.78013547968735</v>
      </c>
      <c r="Q5" s="82">
        <v>105</v>
      </c>
      <c r="R5" s="68">
        <f t="shared" si="3"/>
        <v>0.21986452031265458</v>
      </c>
      <c r="S5" s="87">
        <f t="shared" si="6"/>
        <v>-5</v>
      </c>
      <c r="T5" s="13" t="s">
        <v>58</v>
      </c>
      <c r="U5" s="84">
        <v>110</v>
      </c>
    </row>
    <row r="6" spans="1:21" x14ac:dyDescent="0.25">
      <c r="A6" s="7" t="s">
        <v>14</v>
      </c>
      <c r="B6" s="6">
        <v>19</v>
      </c>
      <c r="C6" s="6">
        <v>79</v>
      </c>
      <c r="D6" s="38">
        <f t="shared" si="0"/>
        <v>98</v>
      </c>
      <c r="E6" s="29">
        <f t="shared" si="4"/>
        <v>7.2003093580819808</v>
      </c>
      <c r="F6" s="6">
        <v>507</v>
      </c>
      <c r="G6" s="29">
        <f t="shared" si="5"/>
        <v>34.275040028464687</v>
      </c>
      <c r="H6" s="36">
        <f t="shared" si="1"/>
        <v>41.475349386546668</v>
      </c>
      <c r="I6" s="63">
        <v>72</v>
      </c>
      <c r="J6" s="9">
        <v>60</v>
      </c>
      <c r="K6" s="10">
        <v>55</v>
      </c>
      <c r="L6" s="25">
        <v>55</v>
      </c>
      <c r="M6" s="27">
        <v>55</v>
      </c>
      <c r="N6" s="76">
        <v>44.485905417423922</v>
      </c>
      <c r="O6" s="59">
        <v>50</v>
      </c>
      <c r="P6" s="79">
        <f t="shared" si="2"/>
        <v>41.475349386546668</v>
      </c>
      <c r="Q6" s="82">
        <v>48</v>
      </c>
      <c r="R6" s="68">
        <f t="shared" si="3"/>
        <v>6.524650613453332</v>
      </c>
      <c r="S6" s="87">
        <f t="shared" si="6"/>
        <v>-2</v>
      </c>
      <c r="T6" s="13" t="s">
        <v>62</v>
      </c>
      <c r="U6" s="84">
        <v>50</v>
      </c>
    </row>
    <row r="7" spans="1:21" x14ac:dyDescent="0.25">
      <c r="A7" s="7" t="s">
        <v>15</v>
      </c>
      <c r="B7" s="6">
        <v>84</v>
      </c>
      <c r="C7" s="6">
        <v>244</v>
      </c>
      <c r="D7" s="38">
        <f t="shared" si="0"/>
        <v>328</v>
      </c>
      <c r="E7" s="29">
        <f t="shared" si="4"/>
        <v>24.098994586233569</v>
      </c>
      <c r="F7" s="6">
        <v>1172</v>
      </c>
      <c r="G7" s="29">
        <f t="shared" si="5"/>
        <v>79.231453478028826</v>
      </c>
      <c r="H7" s="36">
        <f t="shared" si="1"/>
        <v>103.3304480642624</v>
      </c>
      <c r="I7" s="63">
        <v>90</v>
      </c>
      <c r="J7" s="9">
        <v>100</v>
      </c>
      <c r="K7" s="10">
        <v>100</v>
      </c>
      <c r="L7" s="25">
        <v>100</v>
      </c>
      <c r="M7" s="27">
        <v>100</v>
      </c>
      <c r="N7" s="76">
        <v>101.27798615676114</v>
      </c>
      <c r="O7" s="59">
        <v>100</v>
      </c>
      <c r="P7" s="79">
        <f t="shared" si="2"/>
        <v>103.3304480642624</v>
      </c>
      <c r="Q7" s="82">
        <v>102</v>
      </c>
      <c r="R7" s="68">
        <f t="shared" si="3"/>
        <v>-1.3304480642623986</v>
      </c>
      <c r="S7" s="88">
        <f t="shared" si="6"/>
        <v>2</v>
      </c>
      <c r="T7" s="13"/>
      <c r="U7" s="84">
        <v>100</v>
      </c>
    </row>
    <row r="8" spans="1:21" x14ac:dyDescent="0.25">
      <c r="A8" s="7" t="s">
        <v>17</v>
      </c>
      <c r="B8" s="6">
        <v>20</v>
      </c>
      <c r="C8" s="6">
        <v>117</v>
      </c>
      <c r="D8" s="38">
        <f t="shared" si="0"/>
        <v>137</v>
      </c>
      <c r="E8" s="29">
        <f t="shared" si="4"/>
        <v>10.065738592420727</v>
      </c>
      <c r="F8" s="6">
        <v>524</v>
      </c>
      <c r="G8" s="29">
        <f t="shared" si="5"/>
        <v>35.42430172567159</v>
      </c>
      <c r="H8" s="36">
        <f t="shared" si="1"/>
        <v>45.490040318092319</v>
      </c>
      <c r="I8" s="63">
        <v>47</v>
      </c>
      <c r="J8" s="9">
        <v>35</v>
      </c>
      <c r="K8" s="10">
        <v>37</v>
      </c>
      <c r="L8" s="25">
        <v>36</v>
      </c>
      <c r="M8" s="27">
        <v>38</v>
      </c>
      <c r="N8" s="76">
        <v>49.114496732531613</v>
      </c>
      <c r="O8" s="59">
        <v>40</v>
      </c>
      <c r="P8" s="79">
        <f t="shared" si="2"/>
        <v>45.490040318092319</v>
      </c>
      <c r="Q8" s="82">
        <v>46</v>
      </c>
      <c r="R8" s="68">
        <f t="shared" si="3"/>
        <v>0.50995968190768082</v>
      </c>
      <c r="S8" s="88">
        <f t="shared" si="6"/>
        <v>6</v>
      </c>
      <c r="T8" s="55" t="s">
        <v>59</v>
      </c>
      <c r="U8" s="84">
        <v>40</v>
      </c>
    </row>
    <row r="9" spans="1:21" x14ac:dyDescent="0.25">
      <c r="A9" s="7" t="s">
        <v>18</v>
      </c>
      <c r="B9" s="6">
        <v>18</v>
      </c>
      <c r="C9" s="6">
        <v>23</v>
      </c>
      <c r="D9" s="38">
        <f t="shared" si="0"/>
        <v>41</v>
      </c>
      <c r="E9" s="29">
        <f t="shared" si="4"/>
        <v>3.0123743232791962</v>
      </c>
      <c r="F9" s="6">
        <v>34</v>
      </c>
      <c r="G9" s="29">
        <f t="shared" si="5"/>
        <v>2.2985233944138059</v>
      </c>
      <c r="H9" s="36">
        <f t="shared" si="1"/>
        <v>5.3108977176930026</v>
      </c>
      <c r="I9" s="63">
        <v>5</v>
      </c>
      <c r="J9" s="9">
        <v>5</v>
      </c>
      <c r="K9" s="10">
        <v>5</v>
      </c>
      <c r="L9" s="25">
        <v>5</v>
      </c>
      <c r="M9" s="27">
        <v>5</v>
      </c>
      <c r="N9" s="76">
        <v>4.4816519082788755</v>
      </c>
      <c r="O9" s="59">
        <v>4</v>
      </c>
      <c r="P9" s="79">
        <f t="shared" si="2"/>
        <v>5.3108977176930026</v>
      </c>
      <c r="Q9" s="82">
        <v>5</v>
      </c>
      <c r="R9" s="68">
        <f t="shared" si="3"/>
        <v>-0.31089771769300256</v>
      </c>
      <c r="S9" s="88">
        <f t="shared" si="6"/>
        <v>1</v>
      </c>
      <c r="T9" s="13" t="s">
        <v>19</v>
      </c>
      <c r="U9" s="84">
        <v>4</v>
      </c>
    </row>
    <row r="10" spans="1:21" x14ac:dyDescent="0.25">
      <c r="A10" s="7" t="s">
        <v>20</v>
      </c>
      <c r="B10" s="6">
        <v>9</v>
      </c>
      <c r="C10" s="6">
        <v>77</v>
      </c>
      <c r="D10" s="38">
        <f t="shared" si="0"/>
        <v>86</v>
      </c>
      <c r="E10" s="29">
        <f t="shared" si="4"/>
        <v>6.3186388244392893</v>
      </c>
      <c r="F10" s="6">
        <v>354</v>
      </c>
      <c r="G10" s="29">
        <f t="shared" si="5"/>
        <v>23.931684753602561</v>
      </c>
      <c r="H10" s="36">
        <f t="shared" si="1"/>
        <v>30.250323578041851</v>
      </c>
      <c r="I10" s="63">
        <v>36</v>
      </c>
      <c r="J10" s="9">
        <v>32</v>
      </c>
      <c r="K10" s="10">
        <v>32</v>
      </c>
      <c r="L10" s="25">
        <v>32</v>
      </c>
      <c r="M10" s="27">
        <v>32</v>
      </c>
      <c r="N10" s="76">
        <v>26.155214415529173</v>
      </c>
      <c r="O10" s="59">
        <v>30</v>
      </c>
      <c r="P10" s="79">
        <f t="shared" si="2"/>
        <v>30.250323578041851</v>
      </c>
      <c r="Q10" s="82">
        <v>30</v>
      </c>
      <c r="R10" s="68">
        <f t="shared" si="3"/>
        <v>-0.25032357804185068</v>
      </c>
      <c r="S10" s="1">
        <f t="shared" si="6"/>
        <v>0</v>
      </c>
      <c r="T10" s="13" t="s">
        <v>63</v>
      </c>
      <c r="U10" s="84">
        <v>30</v>
      </c>
    </row>
    <row r="11" spans="1:21" x14ac:dyDescent="0.25">
      <c r="A11" s="7" t="s">
        <v>21</v>
      </c>
      <c r="B11" s="6">
        <v>80</v>
      </c>
      <c r="C11" s="6">
        <v>137</v>
      </c>
      <c r="D11" s="38">
        <f t="shared" si="0"/>
        <v>217</v>
      </c>
      <c r="E11" s="29">
        <f t="shared" si="4"/>
        <v>15.94354215003867</v>
      </c>
      <c r="F11" s="6">
        <v>917</v>
      </c>
      <c r="G11" s="29">
        <f t="shared" si="5"/>
        <v>61.992528019925288</v>
      </c>
      <c r="H11" s="36">
        <f t="shared" si="1"/>
        <v>77.936070169963955</v>
      </c>
      <c r="I11" s="63">
        <v>60</v>
      </c>
      <c r="J11" s="9">
        <v>70</v>
      </c>
      <c r="K11" s="10">
        <v>65</v>
      </c>
      <c r="L11" s="25">
        <v>63</v>
      </c>
      <c r="M11" s="27">
        <v>63</v>
      </c>
      <c r="N11" s="76">
        <v>66.67375584857507</v>
      </c>
      <c r="O11" s="59">
        <v>65</v>
      </c>
      <c r="P11" s="79">
        <f t="shared" si="2"/>
        <v>77.936070169963955</v>
      </c>
      <c r="Q11" s="82">
        <v>70</v>
      </c>
      <c r="R11" s="68">
        <f t="shared" si="3"/>
        <v>-7.9360701699639549</v>
      </c>
      <c r="S11" s="88">
        <f t="shared" si="6"/>
        <v>5</v>
      </c>
      <c r="T11" s="13"/>
      <c r="U11" s="84">
        <v>65</v>
      </c>
    </row>
    <row r="12" spans="1:21" x14ac:dyDescent="0.25">
      <c r="A12" s="7" t="s">
        <v>22</v>
      </c>
      <c r="B12" s="6">
        <v>159</v>
      </c>
      <c r="C12" s="6">
        <v>105</v>
      </c>
      <c r="D12" s="38">
        <f t="shared" si="0"/>
        <v>264</v>
      </c>
      <c r="E12" s="29">
        <f t="shared" si="4"/>
        <v>19.396751740139212</v>
      </c>
      <c r="F12" s="6">
        <v>975</v>
      </c>
      <c r="G12" s="29">
        <f t="shared" si="5"/>
        <v>65.913538516278251</v>
      </c>
      <c r="H12" s="36">
        <f t="shared" si="1"/>
        <v>85.31029025641746</v>
      </c>
      <c r="I12" s="63">
        <v>75</v>
      </c>
      <c r="J12" s="9">
        <v>75</v>
      </c>
      <c r="K12" s="10">
        <v>80</v>
      </c>
      <c r="L12" s="25">
        <v>80</v>
      </c>
      <c r="M12" s="27">
        <v>78</v>
      </c>
      <c r="N12" s="76">
        <v>86.069757549978732</v>
      </c>
      <c r="O12" s="59">
        <v>80</v>
      </c>
      <c r="P12" s="79">
        <f t="shared" si="2"/>
        <v>85.31029025641746</v>
      </c>
      <c r="Q12" s="82">
        <v>82</v>
      </c>
      <c r="R12" s="68">
        <f t="shared" si="3"/>
        <v>-3.3102902564174599</v>
      </c>
      <c r="S12" s="88">
        <f t="shared" si="6"/>
        <v>2</v>
      </c>
      <c r="T12" s="13"/>
      <c r="U12" s="84">
        <v>80</v>
      </c>
    </row>
    <row r="13" spans="1:21" x14ac:dyDescent="0.25">
      <c r="A13" s="7" t="s">
        <v>23</v>
      </c>
      <c r="B13" s="6">
        <v>0</v>
      </c>
      <c r="C13" s="6">
        <v>0</v>
      </c>
      <c r="D13" s="38">
        <f t="shared" si="0"/>
        <v>0</v>
      </c>
      <c r="E13" s="29">
        <f t="shared" si="4"/>
        <v>0</v>
      </c>
      <c r="F13" s="6">
        <v>0</v>
      </c>
      <c r="G13" s="29">
        <f t="shared" si="5"/>
        <v>0</v>
      </c>
      <c r="H13" s="36">
        <f t="shared" si="1"/>
        <v>0</v>
      </c>
      <c r="I13" s="63">
        <v>0</v>
      </c>
      <c r="J13" s="14">
        <v>0</v>
      </c>
      <c r="K13" s="10">
        <v>0</v>
      </c>
      <c r="L13" s="25">
        <v>0</v>
      </c>
      <c r="M13" s="27">
        <v>0</v>
      </c>
      <c r="N13" s="76">
        <v>0</v>
      </c>
      <c r="O13" s="59">
        <v>0</v>
      </c>
      <c r="P13" s="79">
        <f t="shared" si="2"/>
        <v>0</v>
      </c>
      <c r="Q13" s="82">
        <v>0</v>
      </c>
      <c r="R13" s="68">
        <f t="shared" si="3"/>
        <v>0</v>
      </c>
      <c r="S13" s="1">
        <f t="shared" si="6"/>
        <v>0</v>
      </c>
      <c r="T13" s="13"/>
      <c r="U13" s="85"/>
    </row>
    <row r="14" spans="1:21" x14ac:dyDescent="0.25">
      <c r="A14" s="7" t="s">
        <v>24</v>
      </c>
      <c r="B14" s="15">
        <v>0</v>
      </c>
      <c r="C14" s="15">
        <v>0</v>
      </c>
      <c r="D14" s="38">
        <f t="shared" si="0"/>
        <v>0</v>
      </c>
      <c r="E14" s="29">
        <f t="shared" si="4"/>
        <v>0</v>
      </c>
      <c r="F14" s="15">
        <v>125</v>
      </c>
      <c r="G14" s="29">
        <f t="shared" si="5"/>
        <v>8.4504536559331083</v>
      </c>
      <c r="H14" s="36">
        <f t="shared" si="1"/>
        <v>8.4504536559331083</v>
      </c>
      <c r="I14" s="63">
        <v>10</v>
      </c>
      <c r="J14" s="9">
        <v>9</v>
      </c>
      <c r="K14" s="10">
        <v>9</v>
      </c>
      <c r="L14" s="25">
        <v>9</v>
      </c>
      <c r="M14" s="27">
        <v>9</v>
      </c>
      <c r="N14" s="76">
        <v>7.4204400448551873</v>
      </c>
      <c r="O14" s="59">
        <v>10</v>
      </c>
      <c r="P14" s="79">
        <f t="shared" si="2"/>
        <v>8.4504536559331083</v>
      </c>
      <c r="Q14" s="82">
        <v>8</v>
      </c>
      <c r="R14" s="68">
        <f t="shared" si="3"/>
        <v>-0.45045365593310827</v>
      </c>
      <c r="S14" s="87">
        <f t="shared" si="6"/>
        <v>-2</v>
      </c>
      <c r="T14" s="13" t="s">
        <v>25</v>
      </c>
      <c r="U14" s="84">
        <v>10</v>
      </c>
    </row>
    <row r="15" spans="1:21" x14ac:dyDescent="0.25">
      <c r="A15" s="7" t="s">
        <v>26</v>
      </c>
      <c r="B15" s="6">
        <v>2</v>
      </c>
      <c r="C15" s="6">
        <v>0</v>
      </c>
      <c r="D15" s="38">
        <f t="shared" si="0"/>
        <v>2</v>
      </c>
      <c r="E15" s="29">
        <f t="shared" si="4"/>
        <v>0.14694508894044858</v>
      </c>
      <c r="F15" s="6">
        <v>0</v>
      </c>
      <c r="G15" s="29">
        <f t="shared" si="5"/>
        <v>0</v>
      </c>
      <c r="H15" s="36">
        <f t="shared" si="1"/>
        <v>0.14694508894044858</v>
      </c>
      <c r="I15" s="63">
        <v>0</v>
      </c>
      <c r="J15" s="14">
        <v>0</v>
      </c>
      <c r="K15" s="10">
        <v>0</v>
      </c>
      <c r="L15" s="25">
        <v>0</v>
      </c>
      <c r="M15" s="27">
        <v>0</v>
      </c>
      <c r="N15" s="76">
        <v>0</v>
      </c>
      <c r="O15" s="59">
        <v>0</v>
      </c>
      <c r="P15" s="79">
        <f t="shared" si="2"/>
        <v>0.14694508894044858</v>
      </c>
      <c r="Q15" s="82">
        <v>0</v>
      </c>
      <c r="R15" s="68">
        <f t="shared" si="3"/>
        <v>-0.14694508894044858</v>
      </c>
      <c r="S15" s="1">
        <f t="shared" si="6"/>
        <v>0</v>
      </c>
      <c r="T15" s="13"/>
      <c r="U15" s="85"/>
    </row>
    <row r="16" spans="1:21" x14ac:dyDescent="0.25">
      <c r="A16" s="17" t="s">
        <v>27</v>
      </c>
      <c r="B16" s="16">
        <v>0</v>
      </c>
      <c r="C16" s="16">
        <v>0</v>
      </c>
      <c r="D16" s="38">
        <f t="shared" si="0"/>
        <v>0</v>
      </c>
      <c r="E16" s="29">
        <f t="shared" si="4"/>
        <v>0</v>
      </c>
      <c r="F16" s="16">
        <v>0</v>
      </c>
      <c r="G16" s="29">
        <f t="shared" si="5"/>
        <v>0</v>
      </c>
      <c r="H16" s="36">
        <f t="shared" si="1"/>
        <v>0</v>
      </c>
      <c r="I16" s="64">
        <v>0</v>
      </c>
      <c r="J16" s="18">
        <v>0</v>
      </c>
      <c r="K16" s="10">
        <v>0</v>
      </c>
      <c r="L16" s="25">
        <v>0</v>
      </c>
      <c r="M16" s="27">
        <v>0</v>
      </c>
      <c r="N16" s="76">
        <v>0</v>
      </c>
      <c r="O16" s="59">
        <v>0</v>
      </c>
      <c r="P16" s="79">
        <f t="shared" si="2"/>
        <v>0</v>
      </c>
      <c r="Q16" s="82">
        <v>0</v>
      </c>
      <c r="R16" s="68">
        <f t="shared" si="3"/>
        <v>0</v>
      </c>
      <c r="S16" s="1">
        <f t="shared" si="6"/>
        <v>0</v>
      </c>
      <c r="T16" s="13"/>
      <c r="U16" s="85"/>
    </row>
    <row r="17" spans="1:21" x14ac:dyDescent="0.25">
      <c r="A17" s="7" t="s">
        <v>28</v>
      </c>
      <c r="B17" s="6">
        <v>0</v>
      </c>
      <c r="C17" s="6">
        <v>3</v>
      </c>
      <c r="D17" s="38">
        <f t="shared" si="0"/>
        <v>3</v>
      </c>
      <c r="E17" s="29">
        <f t="shared" si="4"/>
        <v>0.22041763341067286</v>
      </c>
      <c r="F17" s="6">
        <v>0</v>
      </c>
      <c r="G17" s="29">
        <f t="shared" si="5"/>
        <v>0</v>
      </c>
      <c r="H17" s="36">
        <f t="shared" si="1"/>
        <v>0.22041763341067286</v>
      </c>
      <c r="I17" s="63">
        <v>0</v>
      </c>
      <c r="J17" s="14">
        <v>0</v>
      </c>
      <c r="K17" s="10">
        <v>0</v>
      </c>
      <c r="L17" s="25">
        <v>0</v>
      </c>
      <c r="M17" s="27">
        <v>0</v>
      </c>
      <c r="N17" s="76">
        <v>0.22040911024322341</v>
      </c>
      <c r="O17" s="59">
        <v>0.22040911024322341</v>
      </c>
      <c r="P17" s="79">
        <f t="shared" si="2"/>
        <v>0.22041763341067286</v>
      </c>
      <c r="Q17" s="82">
        <v>0</v>
      </c>
      <c r="R17" s="68">
        <f t="shared" si="3"/>
        <v>-0.22041763341067286</v>
      </c>
      <c r="S17" s="1">
        <f t="shared" si="6"/>
        <v>-0.22040911024322341</v>
      </c>
      <c r="T17" s="13"/>
      <c r="U17" s="85"/>
    </row>
    <row r="18" spans="1:21" x14ac:dyDescent="0.25">
      <c r="A18" s="7" t="s">
        <v>29</v>
      </c>
      <c r="B18" s="6">
        <v>1</v>
      </c>
      <c r="C18" s="6">
        <v>20</v>
      </c>
      <c r="D18" s="38">
        <f t="shared" si="0"/>
        <v>21</v>
      </c>
      <c r="E18" s="29">
        <f t="shared" si="4"/>
        <v>1.54292343387471</v>
      </c>
      <c r="F18" s="6">
        <v>98</v>
      </c>
      <c r="G18" s="29">
        <f t="shared" si="5"/>
        <v>6.6251556662515565</v>
      </c>
      <c r="H18" s="36">
        <f t="shared" si="1"/>
        <v>8.1680791001262669</v>
      </c>
      <c r="I18" s="63">
        <v>8</v>
      </c>
      <c r="J18" s="9">
        <v>7</v>
      </c>
      <c r="K18" s="10">
        <v>7</v>
      </c>
      <c r="L18" s="25">
        <v>7</v>
      </c>
      <c r="M18" s="27">
        <v>7</v>
      </c>
      <c r="N18" s="76">
        <v>6.612273307296701</v>
      </c>
      <c r="O18" s="59">
        <v>8</v>
      </c>
      <c r="P18" s="79">
        <f t="shared" si="2"/>
        <v>8.1680791001262669</v>
      </c>
      <c r="Q18" s="82">
        <v>8</v>
      </c>
      <c r="R18" s="68">
        <f t="shared" si="3"/>
        <v>-0.16807910012626692</v>
      </c>
      <c r="S18" s="1">
        <f t="shared" si="6"/>
        <v>0</v>
      </c>
      <c r="T18" s="13"/>
      <c r="U18" s="84">
        <v>8</v>
      </c>
    </row>
    <row r="19" spans="1:21" x14ac:dyDescent="0.25">
      <c r="A19" s="7" t="s">
        <v>30</v>
      </c>
      <c r="B19" s="6">
        <v>0</v>
      </c>
      <c r="C19" s="6">
        <v>0</v>
      </c>
      <c r="D19" s="38">
        <f t="shared" si="0"/>
        <v>0</v>
      </c>
      <c r="E19" s="29">
        <f t="shared" si="4"/>
        <v>0</v>
      </c>
      <c r="F19" s="6">
        <v>82</v>
      </c>
      <c r="G19" s="29">
        <f t="shared" si="5"/>
        <v>5.5434975982921193</v>
      </c>
      <c r="H19" s="36">
        <f t="shared" si="1"/>
        <v>5.5434975982921193</v>
      </c>
      <c r="I19" s="63">
        <v>8</v>
      </c>
      <c r="J19" s="9">
        <v>7</v>
      </c>
      <c r="K19" s="10">
        <v>7</v>
      </c>
      <c r="L19" s="25">
        <v>7</v>
      </c>
      <c r="M19" s="27">
        <v>7</v>
      </c>
      <c r="N19" s="76">
        <v>7.2735006380263716</v>
      </c>
      <c r="O19" s="59">
        <v>7.2735006380263716</v>
      </c>
      <c r="P19" s="79">
        <f t="shared" si="2"/>
        <v>5.5434975982921193</v>
      </c>
      <c r="Q19" s="82">
        <v>6</v>
      </c>
      <c r="R19" s="68">
        <f t="shared" si="3"/>
        <v>0.4565024017078807</v>
      </c>
      <c r="S19" s="87">
        <f t="shared" si="6"/>
        <v>-1.2735006380263716</v>
      </c>
      <c r="T19" s="13" t="s">
        <v>31</v>
      </c>
      <c r="U19" s="84">
        <v>7.2735006380263716</v>
      </c>
    </row>
    <row r="20" spans="1:21" x14ac:dyDescent="0.25">
      <c r="A20" s="7" t="s">
        <v>32</v>
      </c>
      <c r="B20" s="6">
        <v>0</v>
      </c>
      <c r="C20" s="6">
        <v>4</v>
      </c>
      <c r="D20" s="38">
        <f t="shared" si="0"/>
        <v>4</v>
      </c>
      <c r="E20" s="29">
        <f t="shared" si="4"/>
        <v>0.29389017788089716</v>
      </c>
      <c r="F20" s="6">
        <v>0</v>
      </c>
      <c r="G20" s="29">
        <f t="shared" si="5"/>
        <v>0</v>
      </c>
      <c r="H20" s="36">
        <f t="shared" si="1"/>
        <v>0.29389017788089716</v>
      </c>
      <c r="I20" s="63">
        <v>0</v>
      </c>
      <c r="J20" s="14">
        <v>0</v>
      </c>
      <c r="K20" s="10">
        <v>0</v>
      </c>
      <c r="L20" s="25">
        <v>0</v>
      </c>
      <c r="M20" s="27">
        <v>0</v>
      </c>
      <c r="N20" s="76">
        <v>0.14693940682881559</v>
      </c>
      <c r="O20" s="59">
        <v>0.14693940682881559</v>
      </c>
      <c r="P20" s="79">
        <f t="shared" si="2"/>
        <v>0.29389017788089716</v>
      </c>
      <c r="Q20" s="82">
        <v>0</v>
      </c>
      <c r="R20" s="68">
        <f t="shared" si="3"/>
        <v>-0.29389017788089716</v>
      </c>
      <c r="S20" s="1">
        <f t="shared" si="6"/>
        <v>-0.14693940682881559</v>
      </c>
      <c r="T20" s="13"/>
      <c r="U20" s="85"/>
    </row>
    <row r="21" spans="1:21" x14ac:dyDescent="0.25">
      <c r="A21" s="7" t="s">
        <v>33</v>
      </c>
      <c r="B21" s="6">
        <v>0</v>
      </c>
      <c r="C21" s="16">
        <v>0</v>
      </c>
      <c r="D21" s="38">
        <f t="shared" si="0"/>
        <v>0</v>
      </c>
      <c r="E21" s="29">
        <f t="shared" si="4"/>
        <v>0</v>
      </c>
      <c r="F21" s="16">
        <v>119</v>
      </c>
      <c r="G21" s="29">
        <f t="shared" si="5"/>
        <v>8.044831880448319</v>
      </c>
      <c r="H21" s="36">
        <f t="shared" si="1"/>
        <v>8.044831880448319</v>
      </c>
      <c r="I21" s="63">
        <v>10</v>
      </c>
      <c r="J21" s="9">
        <v>9</v>
      </c>
      <c r="K21" s="10">
        <v>9</v>
      </c>
      <c r="L21" s="25">
        <v>9</v>
      </c>
      <c r="M21" s="27">
        <v>9</v>
      </c>
      <c r="N21" s="76">
        <v>8.7428947063145284</v>
      </c>
      <c r="O21" s="59">
        <v>10</v>
      </c>
      <c r="P21" s="79">
        <f t="shared" si="2"/>
        <v>8.044831880448319</v>
      </c>
      <c r="Q21" s="82">
        <v>8</v>
      </c>
      <c r="R21" s="68">
        <f t="shared" si="3"/>
        <v>-4.4831880448318984E-2</v>
      </c>
      <c r="S21" s="87">
        <f t="shared" si="6"/>
        <v>-2</v>
      </c>
      <c r="T21" s="13" t="s">
        <v>34</v>
      </c>
      <c r="U21" s="84">
        <v>10</v>
      </c>
    </row>
    <row r="22" spans="1:21" x14ac:dyDescent="0.25">
      <c r="A22" s="7" t="s">
        <v>35</v>
      </c>
      <c r="B22" s="6">
        <v>47</v>
      </c>
      <c r="C22" s="6">
        <v>162</v>
      </c>
      <c r="D22" s="38">
        <f t="shared" si="0"/>
        <v>209</v>
      </c>
      <c r="E22" s="29">
        <f t="shared" si="4"/>
        <v>15.355761794276875</v>
      </c>
      <c r="F22" s="6">
        <v>1222</v>
      </c>
      <c r="G22" s="29">
        <f t="shared" si="5"/>
        <v>82.61163494040207</v>
      </c>
      <c r="H22" s="36">
        <f t="shared" si="1"/>
        <v>97.967396734678942</v>
      </c>
      <c r="I22" s="63">
        <v>105</v>
      </c>
      <c r="J22" s="9">
        <v>105</v>
      </c>
      <c r="K22" s="10">
        <v>105</v>
      </c>
      <c r="L22" s="25">
        <v>107</v>
      </c>
      <c r="M22" s="27">
        <v>107</v>
      </c>
      <c r="N22" s="76">
        <v>106.38413054406249</v>
      </c>
      <c r="O22" s="59">
        <v>102</v>
      </c>
      <c r="P22" s="79">
        <f t="shared" si="2"/>
        <v>97.967396734678942</v>
      </c>
      <c r="Q22" s="82">
        <v>100</v>
      </c>
      <c r="R22" s="68">
        <f t="shared" si="3"/>
        <v>2.0326032653210575</v>
      </c>
      <c r="S22" s="87">
        <f t="shared" si="6"/>
        <v>-2</v>
      </c>
      <c r="T22" s="13" t="s">
        <v>64</v>
      </c>
      <c r="U22" s="84">
        <v>102</v>
      </c>
    </row>
    <row r="23" spans="1:21" x14ac:dyDescent="0.25">
      <c r="A23" s="7" t="s">
        <v>36</v>
      </c>
      <c r="B23" s="6">
        <v>10</v>
      </c>
      <c r="C23" s="6">
        <v>60</v>
      </c>
      <c r="D23" s="38">
        <f t="shared" si="0"/>
        <v>70</v>
      </c>
      <c r="E23" s="29">
        <f t="shared" si="4"/>
        <v>5.1430781129157008</v>
      </c>
      <c r="F23" s="6">
        <v>462</v>
      </c>
      <c r="G23" s="29">
        <f t="shared" si="5"/>
        <v>31.232876712328764</v>
      </c>
      <c r="H23" s="36">
        <f t="shared" si="1"/>
        <v>36.375954825244463</v>
      </c>
      <c r="I23" s="63">
        <v>40</v>
      </c>
      <c r="J23" s="9">
        <v>33</v>
      </c>
      <c r="K23" s="10">
        <v>35</v>
      </c>
      <c r="L23" s="25">
        <v>35</v>
      </c>
      <c r="M23" s="27">
        <v>35</v>
      </c>
      <c r="N23" s="76">
        <v>35.559336452573369</v>
      </c>
      <c r="O23" s="59">
        <v>35</v>
      </c>
      <c r="P23" s="79">
        <f t="shared" si="2"/>
        <v>36.375954825244463</v>
      </c>
      <c r="Q23" s="82">
        <v>37</v>
      </c>
      <c r="R23" s="68">
        <f t="shared" si="3"/>
        <v>0.62404517475553689</v>
      </c>
      <c r="S23" s="88">
        <f t="shared" si="6"/>
        <v>2</v>
      </c>
      <c r="T23" s="13"/>
      <c r="U23" s="84">
        <v>35</v>
      </c>
    </row>
    <row r="24" spans="1:21" x14ac:dyDescent="0.25">
      <c r="A24" s="7" t="s">
        <v>37</v>
      </c>
      <c r="B24" s="6">
        <v>17</v>
      </c>
      <c r="C24" s="6">
        <v>36</v>
      </c>
      <c r="D24" s="38">
        <f t="shared" si="0"/>
        <v>53</v>
      </c>
      <c r="E24" s="29">
        <f t="shared" si="4"/>
        <v>3.8940448569218877</v>
      </c>
      <c r="F24" s="6">
        <v>55</v>
      </c>
      <c r="G24" s="29">
        <f t="shared" si="5"/>
        <v>3.7181996086105675</v>
      </c>
      <c r="H24" s="36">
        <f t="shared" si="1"/>
        <v>7.6122444655324557</v>
      </c>
      <c r="I24" s="63">
        <v>7</v>
      </c>
      <c r="J24" s="9">
        <v>8</v>
      </c>
      <c r="K24" s="10">
        <v>8</v>
      </c>
      <c r="L24" s="25">
        <v>8</v>
      </c>
      <c r="M24" s="27">
        <v>8</v>
      </c>
      <c r="N24" s="76">
        <v>8.3388113375352848</v>
      </c>
      <c r="O24" s="59">
        <v>8.3388113375352848</v>
      </c>
      <c r="P24" s="79">
        <f t="shared" si="2"/>
        <v>7.6122444655324557</v>
      </c>
      <c r="Q24" s="82">
        <v>7</v>
      </c>
      <c r="R24" s="68">
        <f t="shared" si="3"/>
        <v>-0.61224446553245571</v>
      </c>
      <c r="S24" s="87">
        <f t="shared" si="6"/>
        <v>-1.3388113375352848</v>
      </c>
      <c r="T24" s="13"/>
      <c r="U24" s="84">
        <v>8.3388113375352848</v>
      </c>
    </row>
    <row r="25" spans="1:21" x14ac:dyDescent="0.25">
      <c r="A25" s="7" t="s">
        <v>38</v>
      </c>
      <c r="B25" s="6">
        <v>32</v>
      </c>
      <c r="C25" s="6">
        <v>118</v>
      </c>
      <c r="D25" s="38">
        <f t="shared" si="0"/>
        <v>150</v>
      </c>
      <c r="E25" s="29">
        <f t="shared" si="4"/>
        <v>11.020881670533642</v>
      </c>
      <c r="F25" s="6">
        <v>448</v>
      </c>
      <c r="G25" s="29">
        <f t="shared" si="5"/>
        <v>30.286425902864256</v>
      </c>
      <c r="H25" s="36">
        <f t="shared" si="1"/>
        <v>41.3073075733979</v>
      </c>
      <c r="I25" s="63">
        <v>46</v>
      </c>
      <c r="J25" s="9">
        <v>50</v>
      </c>
      <c r="K25" s="10">
        <v>50</v>
      </c>
      <c r="L25" s="25">
        <v>50</v>
      </c>
      <c r="M25" s="27">
        <v>50</v>
      </c>
      <c r="N25" s="76">
        <v>46.836935926684973</v>
      </c>
      <c r="O25" s="59">
        <v>48</v>
      </c>
      <c r="P25" s="79">
        <f t="shared" si="2"/>
        <v>41.3073075733979</v>
      </c>
      <c r="Q25" s="82">
        <v>46</v>
      </c>
      <c r="R25" s="68">
        <f t="shared" si="3"/>
        <v>4.6926924266021004</v>
      </c>
      <c r="S25" s="87">
        <f t="shared" si="6"/>
        <v>-2</v>
      </c>
      <c r="T25" s="13" t="s">
        <v>61</v>
      </c>
      <c r="U25" s="84">
        <v>49</v>
      </c>
    </row>
    <row r="26" spans="1:21" x14ac:dyDescent="0.25">
      <c r="A26" s="7" t="s">
        <v>40</v>
      </c>
      <c r="B26" s="6">
        <v>25</v>
      </c>
      <c r="C26" s="6">
        <v>75</v>
      </c>
      <c r="D26" s="38">
        <f t="shared" si="0"/>
        <v>100</v>
      </c>
      <c r="E26" s="29">
        <f t="shared" si="4"/>
        <v>7.3472544470224292</v>
      </c>
      <c r="F26" s="6">
        <v>367</v>
      </c>
      <c r="G26" s="29">
        <f t="shared" si="5"/>
        <v>24.810531933819608</v>
      </c>
      <c r="H26" s="36">
        <f t="shared" si="1"/>
        <v>32.15778638084204</v>
      </c>
      <c r="I26" s="63">
        <v>35</v>
      </c>
      <c r="J26" s="9">
        <v>30</v>
      </c>
      <c r="K26" s="10">
        <v>31</v>
      </c>
      <c r="L26" s="25">
        <v>32</v>
      </c>
      <c r="M26" s="27">
        <v>32</v>
      </c>
      <c r="N26" s="76">
        <v>34.016472680870805</v>
      </c>
      <c r="O26" s="59">
        <v>33</v>
      </c>
      <c r="P26" s="79">
        <f t="shared" si="2"/>
        <v>32.15778638084204</v>
      </c>
      <c r="Q26" s="82">
        <v>31</v>
      </c>
      <c r="R26" s="68">
        <f t="shared" si="3"/>
        <v>-1.1577863808420403</v>
      </c>
      <c r="S26" s="87">
        <f t="shared" si="6"/>
        <v>-2</v>
      </c>
      <c r="T26" s="13"/>
      <c r="U26" s="84">
        <v>33</v>
      </c>
    </row>
    <row r="27" spans="1:21" x14ac:dyDescent="0.25">
      <c r="A27" s="7" t="s">
        <v>41</v>
      </c>
      <c r="B27" s="6">
        <v>0</v>
      </c>
      <c r="C27" s="6">
        <v>0</v>
      </c>
      <c r="D27" s="38">
        <f t="shared" si="0"/>
        <v>0</v>
      </c>
      <c r="E27" s="29">
        <f t="shared" si="4"/>
        <v>0</v>
      </c>
      <c r="F27" s="6">
        <v>0</v>
      </c>
      <c r="G27" s="29">
        <f t="shared" si="5"/>
        <v>0</v>
      </c>
      <c r="H27" s="36">
        <f t="shared" si="1"/>
        <v>0</v>
      </c>
      <c r="I27" s="63">
        <v>0</v>
      </c>
      <c r="J27" s="14">
        <v>0</v>
      </c>
      <c r="K27" s="10">
        <v>0</v>
      </c>
      <c r="L27" s="25">
        <v>0</v>
      </c>
      <c r="M27" s="27">
        <v>0</v>
      </c>
      <c r="N27" s="76">
        <v>0</v>
      </c>
      <c r="O27" s="59">
        <v>0</v>
      </c>
      <c r="P27" s="79">
        <f t="shared" si="2"/>
        <v>0</v>
      </c>
      <c r="Q27" s="82">
        <v>0</v>
      </c>
      <c r="R27" s="68">
        <f t="shared" si="3"/>
        <v>0</v>
      </c>
      <c r="S27" s="1">
        <f t="shared" si="6"/>
        <v>0</v>
      </c>
      <c r="T27" s="13"/>
      <c r="U27" s="85"/>
    </row>
    <row r="28" spans="1:21" x14ac:dyDescent="0.25">
      <c r="A28" s="7" t="s">
        <v>42</v>
      </c>
      <c r="B28" s="6">
        <v>46</v>
      </c>
      <c r="C28" s="6">
        <v>89</v>
      </c>
      <c r="D28" s="38">
        <f t="shared" si="0"/>
        <v>135</v>
      </c>
      <c r="E28" s="29">
        <f t="shared" si="4"/>
        <v>9.9187935034802788</v>
      </c>
      <c r="F28" s="6">
        <v>753</v>
      </c>
      <c r="G28" s="29">
        <f t="shared" si="5"/>
        <v>50.905532823341048</v>
      </c>
      <c r="H28" s="36">
        <f t="shared" si="1"/>
        <v>60.824326326821328</v>
      </c>
      <c r="I28" s="63">
        <v>65</v>
      </c>
      <c r="J28" s="9">
        <v>55</v>
      </c>
      <c r="K28" s="10">
        <v>55</v>
      </c>
      <c r="L28" s="25">
        <v>55</v>
      </c>
      <c r="M28" s="27">
        <v>55</v>
      </c>
      <c r="N28" s="76">
        <v>60.832914427129651</v>
      </c>
      <c r="O28" s="59">
        <v>58</v>
      </c>
      <c r="P28" s="79">
        <f t="shared" si="2"/>
        <v>60.824326326821328</v>
      </c>
      <c r="Q28" s="82">
        <v>60</v>
      </c>
      <c r="R28" s="68">
        <f t="shared" si="3"/>
        <v>-0.82432632682132834</v>
      </c>
      <c r="S28" s="88">
        <f t="shared" si="6"/>
        <v>2</v>
      </c>
      <c r="T28" s="13" t="s">
        <v>39</v>
      </c>
      <c r="U28" s="84">
        <v>58</v>
      </c>
    </row>
    <row r="29" spans="1:21" x14ac:dyDescent="0.25">
      <c r="A29" s="7" t="s">
        <v>43</v>
      </c>
      <c r="B29" s="6">
        <v>0</v>
      </c>
      <c r="C29" s="6">
        <v>0</v>
      </c>
      <c r="D29" s="38">
        <f t="shared" si="0"/>
        <v>0</v>
      </c>
      <c r="E29" s="29">
        <f t="shared" si="4"/>
        <v>0</v>
      </c>
      <c r="F29" s="6">
        <v>0</v>
      </c>
      <c r="G29" s="29">
        <f t="shared" si="5"/>
        <v>0</v>
      </c>
      <c r="H29" s="36">
        <f t="shared" si="1"/>
        <v>0</v>
      </c>
      <c r="I29" s="63">
        <v>0</v>
      </c>
      <c r="J29" s="14">
        <v>0</v>
      </c>
      <c r="K29" s="10">
        <v>0</v>
      </c>
      <c r="L29" s="25">
        <v>0</v>
      </c>
      <c r="M29" s="27">
        <v>0</v>
      </c>
      <c r="N29" s="76">
        <v>0</v>
      </c>
      <c r="O29" s="59">
        <v>0</v>
      </c>
      <c r="P29" s="79">
        <f t="shared" si="2"/>
        <v>0</v>
      </c>
      <c r="Q29" s="82">
        <v>0</v>
      </c>
      <c r="R29" s="68">
        <f t="shared" si="3"/>
        <v>0</v>
      </c>
      <c r="S29" s="1">
        <f t="shared" si="6"/>
        <v>0</v>
      </c>
      <c r="T29" s="13"/>
      <c r="U29" s="85"/>
    </row>
    <row r="30" spans="1:21" x14ac:dyDescent="0.25">
      <c r="A30" s="7" t="s">
        <v>44</v>
      </c>
      <c r="B30" s="6">
        <v>2</v>
      </c>
      <c r="C30" s="6">
        <v>0</v>
      </c>
      <c r="D30" s="38">
        <f t="shared" si="0"/>
        <v>2</v>
      </c>
      <c r="E30" s="29">
        <f t="shared" si="4"/>
        <v>0.14694508894044858</v>
      </c>
      <c r="F30" s="6">
        <v>0</v>
      </c>
      <c r="G30" s="29">
        <f t="shared" si="5"/>
        <v>0</v>
      </c>
      <c r="H30" s="36">
        <f t="shared" si="1"/>
        <v>0.14694508894044858</v>
      </c>
      <c r="I30" s="63">
        <v>1</v>
      </c>
      <c r="J30" s="14">
        <v>0</v>
      </c>
      <c r="K30" s="10">
        <v>0</v>
      </c>
      <c r="L30" s="25">
        <v>0</v>
      </c>
      <c r="M30" s="27">
        <v>0</v>
      </c>
      <c r="N30" s="76">
        <v>0.44081822048644681</v>
      </c>
      <c r="O30" s="59">
        <v>0.44081822048644681</v>
      </c>
      <c r="P30" s="79">
        <f t="shared" si="2"/>
        <v>0.14694508894044858</v>
      </c>
      <c r="Q30" s="82">
        <v>0</v>
      </c>
      <c r="R30" s="68">
        <f t="shared" si="3"/>
        <v>-0.14694508894044858</v>
      </c>
      <c r="S30" s="1">
        <f t="shared" si="6"/>
        <v>-0.44081822048644681</v>
      </c>
      <c r="T30" s="13"/>
      <c r="U30" s="85"/>
    </row>
    <row r="31" spans="1:21" x14ac:dyDescent="0.25">
      <c r="A31" s="7" t="s">
        <v>45</v>
      </c>
      <c r="B31" s="6">
        <v>22</v>
      </c>
      <c r="C31" s="6">
        <v>6</v>
      </c>
      <c r="D31" s="38">
        <f t="shared" si="0"/>
        <v>28</v>
      </c>
      <c r="E31" s="29">
        <f t="shared" si="4"/>
        <v>2.05723124516628</v>
      </c>
      <c r="F31" s="6">
        <v>12</v>
      </c>
      <c r="G31" s="29">
        <f t="shared" si="5"/>
        <v>0.81124355096957845</v>
      </c>
      <c r="H31" s="36">
        <f t="shared" si="1"/>
        <v>2.8684747961358585</v>
      </c>
      <c r="I31" s="63">
        <v>1</v>
      </c>
      <c r="J31" s="14">
        <v>0</v>
      </c>
      <c r="K31" s="10">
        <v>0</v>
      </c>
      <c r="L31" s="25">
        <v>0</v>
      </c>
      <c r="M31" s="27">
        <v>0</v>
      </c>
      <c r="N31" s="76">
        <v>1.5061289199953598</v>
      </c>
      <c r="O31" s="59">
        <v>1</v>
      </c>
      <c r="P31" s="79">
        <f t="shared" si="2"/>
        <v>2.8684747961358585</v>
      </c>
      <c r="Q31" s="82">
        <v>1</v>
      </c>
      <c r="R31" s="68">
        <f t="shared" si="3"/>
        <v>-1.8684747961358585</v>
      </c>
      <c r="S31" s="1">
        <f t="shared" si="6"/>
        <v>0</v>
      </c>
      <c r="T31" s="13"/>
      <c r="U31" s="84">
        <v>1</v>
      </c>
    </row>
    <row r="32" spans="1:21" x14ac:dyDescent="0.25">
      <c r="A32" s="7" t="s">
        <v>46</v>
      </c>
      <c r="B32" s="6">
        <v>2</v>
      </c>
      <c r="C32" s="6">
        <v>38</v>
      </c>
      <c r="D32" s="38">
        <f t="shared" si="0"/>
        <v>40</v>
      </c>
      <c r="E32" s="29">
        <f t="shared" si="4"/>
        <v>2.9389017788089715</v>
      </c>
      <c r="F32" s="6">
        <v>133</v>
      </c>
      <c r="G32" s="29">
        <f t="shared" si="5"/>
        <v>8.9912826899128273</v>
      </c>
      <c r="H32" s="36">
        <f t="shared" si="1"/>
        <v>11.930184468721798</v>
      </c>
      <c r="I32" s="63">
        <v>13</v>
      </c>
      <c r="J32" s="9">
        <v>15</v>
      </c>
      <c r="K32" s="10">
        <v>14</v>
      </c>
      <c r="L32" s="25">
        <v>13</v>
      </c>
      <c r="M32" s="27">
        <v>13</v>
      </c>
      <c r="N32" s="76">
        <v>10.212288774602683</v>
      </c>
      <c r="O32" s="59">
        <v>11</v>
      </c>
      <c r="P32" s="79">
        <f t="shared" si="2"/>
        <v>11.930184468721798</v>
      </c>
      <c r="Q32" s="82">
        <v>12</v>
      </c>
      <c r="R32" s="68">
        <f t="shared" si="3"/>
        <v>6.9815531278202059E-2</v>
      </c>
      <c r="S32" s="88">
        <f t="shared" si="6"/>
        <v>1</v>
      </c>
      <c r="T32" s="13"/>
      <c r="U32" s="84">
        <v>11</v>
      </c>
    </row>
    <row r="33" spans="1:21" x14ac:dyDescent="0.25">
      <c r="A33" s="7" t="s">
        <v>47</v>
      </c>
      <c r="B33" s="6">
        <v>20</v>
      </c>
      <c r="C33" s="6">
        <v>115</v>
      </c>
      <c r="D33" s="38">
        <f t="shared" si="0"/>
        <v>135</v>
      </c>
      <c r="E33" s="29">
        <f t="shared" si="4"/>
        <v>9.9187935034802788</v>
      </c>
      <c r="F33" s="6">
        <v>406</v>
      </c>
      <c r="G33" s="29">
        <f t="shared" si="5"/>
        <v>27.447073474470734</v>
      </c>
      <c r="H33" s="36">
        <f t="shared" si="1"/>
        <v>37.365866977951015</v>
      </c>
      <c r="I33" s="63">
        <v>36</v>
      </c>
      <c r="J33" s="9">
        <v>37</v>
      </c>
      <c r="K33" s="10">
        <v>37</v>
      </c>
      <c r="L33" s="25">
        <v>38</v>
      </c>
      <c r="M33" s="27">
        <v>38</v>
      </c>
      <c r="N33" s="76">
        <v>32.326669502339428</v>
      </c>
      <c r="O33" s="59">
        <v>37</v>
      </c>
      <c r="P33" s="79">
        <f t="shared" si="2"/>
        <v>37.365866977951015</v>
      </c>
      <c r="Q33" s="82">
        <v>37</v>
      </c>
      <c r="R33" s="68">
        <f t="shared" si="3"/>
        <v>-0.36586697795101486</v>
      </c>
      <c r="S33" s="1">
        <f t="shared" si="6"/>
        <v>0</v>
      </c>
      <c r="T33" s="13"/>
      <c r="U33" s="84">
        <v>37</v>
      </c>
    </row>
    <row r="34" spans="1:21" x14ac:dyDescent="0.25">
      <c r="A34" s="7" t="s">
        <v>48</v>
      </c>
      <c r="B34" s="6">
        <v>7</v>
      </c>
      <c r="C34" s="6">
        <v>18</v>
      </c>
      <c r="D34" s="38">
        <f t="shared" si="0"/>
        <v>25</v>
      </c>
      <c r="E34" s="29">
        <f t="shared" si="4"/>
        <v>1.8368136117556073</v>
      </c>
      <c r="F34" s="6">
        <v>47</v>
      </c>
      <c r="G34" s="29">
        <f t="shared" si="5"/>
        <v>3.1773705746308485</v>
      </c>
      <c r="H34" s="36">
        <f t="shared" si="1"/>
        <v>5.0141841863864558</v>
      </c>
      <c r="I34" s="63">
        <v>3</v>
      </c>
      <c r="J34" s="9">
        <v>3</v>
      </c>
      <c r="K34" s="10">
        <v>3</v>
      </c>
      <c r="L34" s="25">
        <v>3</v>
      </c>
      <c r="M34" s="27">
        <v>3</v>
      </c>
      <c r="N34" s="76">
        <v>3.3796063570627588</v>
      </c>
      <c r="O34" s="59">
        <v>3.3796063570627588</v>
      </c>
      <c r="P34" s="79">
        <f t="shared" si="2"/>
        <v>5.0141841863864558</v>
      </c>
      <c r="Q34" s="82">
        <v>4</v>
      </c>
      <c r="R34" s="68">
        <f t="shared" si="3"/>
        <v>-1.0141841863864558</v>
      </c>
      <c r="S34" s="88">
        <f t="shared" si="6"/>
        <v>0.6203936429372412</v>
      </c>
      <c r="T34" s="13"/>
      <c r="U34" s="84">
        <v>3.3796063570627588</v>
      </c>
    </row>
    <row r="35" spans="1:21" ht="15.75" thickBot="1" x14ac:dyDescent="0.3">
      <c r="A35" s="7" t="s">
        <v>49</v>
      </c>
      <c r="B35" s="6">
        <v>29</v>
      </c>
      <c r="C35" s="6">
        <v>219</v>
      </c>
      <c r="D35" s="38">
        <f t="shared" si="0"/>
        <v>248</v>
      </c>
      <c r="E35" s="29">
        <f t="shared" si="4"/>
        <v>18.221191028615625</v>
      </c>
      <c r="F35" s="6">
        <v>1069</v>
      </c>
      <c r="G35" s="29">
        <f t="shared" si="5"/>
        <v>72.268279665539936</v>
      </c>
      <c r="H35" s="36">
        <f t="shared" si="1"/>
        <v>90.489470694155557</v>
      </c>
      <c r="I35" s="63">
        <v>92</v>
      </c>
      <c r="J35" s="9">
        <v>90</v>
      </c>
      <c r="K35" s="10">
        <v>90</v>
      </c>
      <c r="L35" s="25">
        <v>90</v>
      </c>
      <c r="M35" s="27">
        <v>90</v>
      </c>
      <c r="N35" s="76">
        <v>90.551409458257609</v>
      </c>
      <c r="O35" s="59">
        <v>90</v>
      </c>
      <c r="P35" s="79">
        <f t="shared" si="2"/>
        <v>90.489470694155557</v>
      </c>
      <c r="Q35" s="82">
        <v>90</v>
      </c>
      <c r="R35" s="68">
        <f t="shared" si="3"/>
        <v>-0.48947069415555688</v>
      </c>
      <c r="S35" s="1">
        <f t="shared" si="6"/>
        <v>0</v>
      </c>
      <c r="T35" s="55"/>
      <c r="U35" s="86">
        <v>90</v>
      </c>
    </row>
    <row r="36" spans="1:21" ht="16.5" thickTop="1" thickBot="1" x14ac:dyDescent="0.3">
      <c r="A36" s="2"/>
      <c r="B36" s="2">
        <f t="shared" ref="B36:H36" si="7">SUM(B3:B35)</f>
        <v>746</v>
      </c>
      <c r="C36" s="2">
        <f t="shared" si="7"/>
        <v>1917</v>
      </c>
      <c r="D36" s="40">
        <f t="shared" si="7"/>
        <v>2663</v>
      </c>
      <c r="E36" s="39">
        <f t="shared" si="7"/>
        <v>195.65738592420732</v>
      </c>
      <c r="F36" s="2">
        <f t="shared" si="7"/>
        <v>11242</v>
      </c>
      <c r="G36" s="39">
        <f t="shared" si="7"/>
        <v>760</v>
      </c>
      <c r="H36" s="21">
        <f t="shared" si="7"/>
        <v>955.65738592420723</v>
      </c>
      <c r="I36" s="2">
        <v>1000</v>
      </c>
      <c r="J36" s="4">
        <v>950</v>
      </c>
      <c r="K36" s="22">
        <v>950</v>
      </c>
      <c r="L36" s="26">
        <v>950</v>
      </c>
      <c r="M36" s="26">
        <v>950</v>
      </c>
      <c r="N36" s="77">
        <v>949.99999999999989</v>
      </c>
      <c r="O36" s="78">
        <f>SUM(O3:O35)</f>
        <v>950.20416843896214</v>
      </c>
      <c r="P36" s="80">
        <f>SUM(P3:P35)</f>
        <v>955.65738592420723</v>
      </c>
      <c r="Q36" s="83">
        <f>SUM(Q3:Q35)</f>
        <v>950</v>
      </c>
      <c r="R36" s="23">
        <f>SUM(R3:R35)</f>
        <v>-5.6573859242073219</v>
      </c>
      <c r="S36" s="1">
        <f t="shared" si="6"/>
        <v>-0.20416843896214232</v>
      </c>
      <c r="T36" s="2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37"/>
  <sheetViews>
    <sheetView workbookViewId="0">
      <selection activeCell="I41" sqref="I41:J41"/>
    </sheetView>
  </sheetViews>
  <sheetFormatPr defaultRowHeight="15" x14ac:dyDescent="0.25"/>
  <cols>
    <col min="1" max="1" width="6.42578125" bestFit="1" customWidth="1"/>
    <col min="2" max="3" width="6.42578125" customWidth="1"/>
    <col min="4" max="4" width="8.42578125" bestFit="1" customWidth="1"/>
    <col min="5" max="5" width="8.42578125" customWidth="1"/>
    <col min="6" max="6" width="6.42578125" customWidth="1"/>
    <col min="7" max="7" width="9.28515625" bestFit="1" customWidth="1"/>
    <col min="8" max="8" width="6.42578125" customWidth="1"/>
    <col min="9" max="9" width="5.5703125" bestFit="1" customWidth="1"/>
    <col min="10" max="10" width="5" bestFit="1" customWidth="1"/>
    <col min="11" max="13" width="5.5703125" bestFit="1" customWidth="1"/>
    <col min="14" max="14" width="6.5703125" bestFit="1" customWidth="1"/>
    <col min="15" max="15" width="6.5703125" customWidth="1"/>
    <col min="16" max="16" width="5.28515625" customWidth="1"/>
    <col min="17" max="17" width="7.5703125" bestFit="1" customWidth="1"/>
    <col min="18" max="18" width="10.140625" bestFit="1" customWidth="1"/>
    <col min="19" max="19" width="43.5703125" bestFit="1" customWidth="1"/>
    <col min="20" max="20" width="4.42578125" customWidth="1"/>
  </cols>
  <sheetData>
    <row r="2" spans="1:21" ht="15.75" thickBot="1" x14ac:dyDescent="0.3">
      <c r="A2" s="52"/>
      <c r="B2" s="52"/>
      <c r="C2" s="52"/>
      <c r="D2" s="52"/>
      <c r="E2" s="57">
        <v>0.2</v>
      </c>
      <c r="F2" s="58"/>
      <c r="G2" s="57">
        <v>0.8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5"/>
    </row>
    <row r="3" spans="1:21" x14ac:dyDescent="0.25">
      <c r="A3" s="2" t="s">
        <v>0</v>
      </c>
      <c r="B3" s="2" t="s">
        <v>1</v>
      </c>
      <c r="C3" s="2" t="s">
        <v>2</v>
      </c>
      <c r="D3" s="3" t="s">
        <v>50</v>
      </c>
      <c r="E3" s="3" t="s">
        <v>6</v>
      </c>
      <c r="F3" s="2" t="s">
        <v>3</v>
      </c>
      <c r="G3" s="2" t="s">
        <v>6</v>
      </c>
      <c r="H3" s="2" t="s">
        <v>6</v>
      </c>
      <c r="I3" s="2">
        <v>2013</v>
      </c>
      <c r="J3" s="4">
        <v>2014</v>
      </c>
      <c r="K3" s="4">
        <v>2015</v>
      </c>
      <c r="L3" s="2">
        <v>2016</v>
      </c>
      <c r="M3" s="2">
        <v>2017</v>
      </c>
      <c r="N3" s="65">
        <v>2018</v>
      </c>
      <c r="O3" s="69">
        <v>2019</v>
      </c>
      <c r="P3" s="70">
        <v>2019</v>
      </c>
      <c r="Q3" s="5" t="s">
        <v>8</v>
      </c>
      <c r="R3" s="2" t="s">
        <v>57</v>
      </c>
      <c r="S3" s="2" t="s">
        <v>9</v>
      </c>
      <c r="T3" s="60">
        <v>18</v>
      </c>
    </row>
    <row r="4" spans="1:21" x14ac:dyDescent="0.25">
      <c r="A4" s="7" t="s">
        <v>10</v>
      </c>
      <c r="B4" s="6">
        <v>0</v>
      </c>
      <c r="C4" s="6">
        <v>0</v>
      </c>
      <c r="D4" s="38">
        <f t="shared" ref="D4:D36" si="0">B4+C4</f>
        <v>0</v>
      </c>
      <c r="E4" s="29">
        <f t="shared" ref="E4:E36" si="1">D4/2558*0.2*950</f>
        <v>0</v>
      </c>
      <c r="F4" s="6">
        <v>99</v>
      </c>
      <c r="G4" s="29">
        <f t="shared" ref="G4:G36" si="2">F4/11333*0.8*950</f>
        <v>6.6390187946704318</v>
      </c>
      <c r="H4" s="41">
        <f t="shared" ref="H4:H36" si="3">G4+E4</f>
        <v>6.6390187946704318</v>
      </c>
      <c r="I4" s="63">
        <v>9</v>
      </c>
      <c r="J4" s="9">
        <v>5</v>
      </c>
      <c r="K4" s="10">
        <v>6</v>
      </c>
      <c r="L4" s="25">
        <v>6</v>
      </c>
      <c r="M4" s="27">
        <v>6</v>
      </c>
      <c r="N4" s="66">
        <v>6.7592127141255176</v>
      </c>
      <c r="O4" s="71">
        <f t="shared" ref="O4:O36" si="4">H4</f>
        <v>6.6390187946704318</v>
      </c>
      <c r="P4" s="72">
        <v>8</v>
      </c>
      <c r="Q4" s="68">
        <f>P4-O4</f>
        <v>1.3609812053295682</v>
      </c>
      <c r="R4" s="1">
        <f>P4-T4</f>
        <v>1.2407872858744824</v>
      </c>
      <c r="S4" s="13" t="s">
        <v>60</v>
      </c>
      <c r="T4" s="49">
        <v>6.7592127141255176</v>
      </c>
    </row>
    <row r="5" spans="1:21" x14ac:dyDescent="0.25">
      <c r="A5" s="7" t="s">
        <v>12</v>
      </c>
      <c r="B5" s="6">
        <v>3</v>
      </c>
      <c r="C5" s="6">
        <v>4</v>
      </c>
      <c r="D5" s="38">
        <f t="shared" si="0"/>
        <v>7</v>
      </c>
      <c r="E5" s="29">
        <f t="shared" si="1"/>
        <v>0.51993745113369827</v>
      </c>
      <c r="F5" s="6">
        <v>0</v>
      </c>
      <c r="G5" s="29">
        <f t="shared" si="2"/>
        <v>0</v>
      </c>
      <c r="H5" s="41">
        <f t="shared" si="3"/>
        <v>0.51993745113369827</v>
      </c>
      <c r="I5" s="63">
        <v>1</v>
      </c>
      <c r="J5" s="14">
        <v>0</v>
      </c>
      <c r="K5" s="10">
        <v>0</v>
      </c>
      <c r="L5" s="25">
        <v>0</v>
      </c>
      <c r="M5" s="27">
        <v>0</v>
      </c>
      <c r="N5" s="66">
        <v>0.40408336877924289</v>
      </c>
      <c r="O5" s="71">
        <f t="shared" si="4"/>
        <v>0.51993745113369827</v>
      </c>
      <c r="P5" s="72">
        <v>0.40408336877924289</v>
      </c>
      <c r="Q5" s="68">
        <f t="shared" ref="Q5:Q36" si="5">P5-O5</f>
        <v>-0.11585408235445538</v>
      </c>
      <c r="R5" s="1">
        <f t="shared" ref="R5:R36" si="6">P5-T5</f>
        <v>0</v>
      </c>
      <c r="S5" s="13"/>
      <c r="T5" s="49">
        <v>0.40408336877924289</v>
      </c>
    </row>
    <row r="6" spans="1:21" x14ac:dyDescent="0.25">
      <c r="A6" s="7" t="s">
        <v>13</v>
      </c>
      <c r="B6" s="6">
        <v>81</v>
      </c>
      <c r="C6" s="6">
        <v>165</v>
      </c>
      <c r="D6" s="38">
        <f t="shared" si="0"/>
        <v>246</v>
      </c>
      <c r="E6" s="29">
        <f t="shared" si="1"/>
        <v>18.272087568412822</v>
      </c>
      <c r="F6" s="6">
        <v>1225</v>
      </c>
      <c r="G6" s="29">
        <f t="shared" si="2"/>
        <v>82.149474984558381</v>
      </c>
      <c r="H6" s="41">
        <f t="shared" si="3"/>
        <v>100.42156255297121</v>
      </c>
      <c r="I6" s="63">
        <v>125</v>
      </c>
      <c r="J6" s="9">
        <v>110</v>
      </c>
      <c r="K6" s="10">
        <v>110</v>
      </c>
      <c r="L6" s="25">
        <v>110</v>
      </c>
      <c r="M6" s="27">
        <v>110</v>
      </c>
      <c r="N6" s="66">
        <v>103.77595607285102</v>
      </c>
      <c r="O6" s="71">
        <f t="shared" si="4"/>
        <v>100.42156255297121</v>
      </c>
      <c r="P6" s="72">
        <v>110</v>
      </c>
      <c r="Q6" s="68">
        <f t="shared" si="5"/>
        <v>9.5784374470287901</v>
      </c>
      <c r="R6" s="1">
        <f t="shared" si="6"/>
        <v>0</v>
      </c>
      <c r="S6" s="13" t="s">
        <v>58</v>
      </c>
      <c r="T6" s="49">
        <v>110</v>
      </c>
    </row>
    <row r="7" spans="1:21" x14ac:dyDescent="0.25">
      <c r="A7" s="7" t="s">
        <v>14</v>
      </c>
      <c r="B7" s="6">
        <v>16</v>
      </c>
      <c r="C7" s="6">
        <v>87</v>
      </c>
      <c r="D7" s="38">
        <f t="shared" si="0"/>
        <v>103</v>
      </c>
      <c r="E7" s="29">
        <f t="shared" si="1"/>
        <v>7.6505082095387023</v>
      </c>
      <c r="F7" s="6">
        <v>630</v>
      </c>
      <c r="G7" s="29">
        <f t="shared" si="2"/>
        <v>42.248301420630021</v>
      </c>
      <c r="H7" s="41">
        <f t="shared" si="3"/>
        <v>49.898809630168721</v>
      </c>
      <c r="I7" s="63">
        <v>72</v>
      </c>
      <c r="J7" s="9">
        <v>60</v>
      </c>
      <c r="K7" s="10">
        <v>55</v>
      </c>
      <c r="L7" s="25">
        <v>55</v>
      </c>
      <c r="M7" s="27">
        <v>55</v>
      </c>
      <c r="N7" s="66">
        <v>44.485905417423922</v>
      </c>
      <c r="O7" s="71">
        <f t="shared" si="4"/>
        <v>49.898809630168721</v>
      </c>
      <c r="P7" s="72">
        <v>50</v>
      </c>
      <c r="Q7" s="68">
        <f t="shared" si="5"/>
        <v>0.10119036983127927</v>
      </c>
      <c r="R7" s="1">
        <f t="shared" si="6"/>
        <v>0</v>
      </c>
      <c r="S7" s="13" t="s">
        <v>62</v>
      </c>
      <c r="T7" s="49">
        <v>50</v>
      </c>
    </row>
    <row r="8" spans="1:21" x14ac:dyDescent="0.25">
      <c r="A8" s="7" t="s">
        <v>15</v>
      </c>
      <c r="B8" s="6">
        <v>72</v>
      </c>
      <c r="C8" s="6">
        <v>220</v>
      </c>
      <c r="D8" s="38">
        <f t="shared" si="0"/>
        <v>292</v>
      </c>
      <c r="E8" s="29">
        <f t="shared" si="1"/>
        <v>21.688819390148556</v>
      </c>
      <c r="F8" s="6">
        <v>1146</v>
      </c>
      <c r="G8" s="29">
        <f t="shared" si="2"/>
        <v>76.851672108003172</v>
      </c>
      <c r="H8" s="41">
        <f t="shared" si="3"/>
        <v>98.540491498151724</v>
      </c>
      <c r="I8" s="63">
        <v>90</v>
      </c>
      <c r="J8" s="9">
        <v>100</v>
      </c>
      <c r="K8" s="10">
        <v>100</v>
      </c>
      <c r="L8" s="25">
        <v>100</v>
      </c>
      <c r="M8" s="27">
        <v>100</v>
      </c>
      <c r="N8" s="66">
        <v>101.27798615676114</v>
      </c>
      <c r="O8" s="71">
        <f t="shared" si="4"/>
        <v>98.540491498151724</v>
      </c>
      <c r="P8" s="72">
        <v>100</v>
      </c>
      <c r="Q8" s="68">
        <f t="shared" si="5"/>
        <v>1.4595085018482763</v>
      </c>
      <c r="R8" s="1">
        <f t="shared" si="6"/>
        <v>0</v>
      </c>
      <c r="S8" s="13"/>
      <c r="T8" s="49">
        <v>100</v>
      </c>
    </row>
    <row r="9" spans="1:21" x14ac:dyDescent="0.25">
      <c r="A9" s="7" t="s">
        <v>17</v>
      </c>
      <c r="B9" s="6">
        <v>15</v>
      </c>
      <c r="C9" s="6">
        <v>119</v>
      </c>
      <c r="D9" s="38">
        <f t="shared" si="0"/>
        <v>134</v>
      </c>
      <c r="E9" s="29">
        <f t="shared" si="1"/>
        <v>9.9530883502736529</v>
      </c>
      <c r="F9" s="6">
        <v>582</v>
      </c>
      <c r="G9" s="29">
        <f t="shared" si="2"/>
        <v>39.029383217153445</v>
      </c>
      <c r="H9" s="41">
        <f t="shared" si="3"/>
        <v>48.982471567427098</v>
      </c>
      <c r="I9" s="63">
        <v>47</v>
      </c>
      <c r="J9" s="9">
        <v>35</v>
      </c>
      <c r="K9" s="10">
        <v>37</v>
      </c>
      <c r="L9" s="25">
        <v>36</v>
      </c>
      <c r="M9" s="27">
        <v>38</v>
      </c>
      <c r="N9" s="66">
        <v>49.114496732531613</v>
      </c>
      <c r="O9" s="71">
        <f t="shared" si="4"/>
        <v>48.982471567427098</v>
      </c>
      <c r="P9" s="72">
        <v>40</v>
      </c>
      <c r="Q9" s="68">
        <f t="shared" si="5"/>
        <v>-8.9824715674270976</v>
      </c>
      <c r="R9" s="1">
        <f t="shared" si="6"/>
        <v>0</v>
      </c>
      <c r="S9" s="55" t="s">
        <v>59</v>
      </c>
      <c r="T9" s="49">
        <v>40</v>
      </c>
    </row>
    <row r="10" spans="1:21" x14ac:dyDescent="0.25">
      <c r="A10" s="7" t="s">
        <v>18</v>
      </c>
      <c r="B10" s="6">
        <v>18</v>
      </c>
      <c r="C10" s="6">
        <v>25</v>
      </c>
      <c r="D10" s="38">
        <f t="shared" si="0"/>
        <v>43</v>
      </c>
      <c r="E10" s="29">
        <f t="shared" si="1"/>
        <v>3.1939014855355747</v>
      </c>
      <c r="F10" s="6">
        <v>40</v>
      </c>
      <c r="G10" s="29">
        <f t="shared" si="2"/>
        <v>2.6824318362304775</v>
      </c>
      <c r="H10" s="41">
        <f t="shared" si="3"/>
        <v>5.8763333217660527</v>
      </c>
      <c r="I10" s="63">
        <v>5</v>
      </c>
      <c r="J10" s="9">
        <v>5</v>
      </c>
      <c r="K10" s="10">
        <v>5</v>
      </c>
      <c r="L10" s="25">
        <v>5</v>
      </c>
      <c r="M10" s="27">
        <v>5</v>
      </c>
      <c r="N10" s="66">
        <v>4.4816519082788755</v>
      </c>
      <c r="O10" s="71">
        <f t="shared" si="4"/>
        <v>5.8763333217660527</v>
      </c>
      <c r="P10" s="72">
        <v>4</v>
      </c>
      <c r="Q10" s="68">
        <f t="shared" si="5"/>
        <v>-1.8763333217660527</v>
      </c>
      <c r="R10" s="1">
        <f t="shared" si="6"/>
        <v>-0.4816519082788755</v>
      </c>
      <c r="S10" s="13" t="s">
        <v>19</v>
      </c>
      <c r="T10" s="49">
        <v>4.4816519082788755</v>
      </c>
    </row>
    <row r="11" spans="1:21" x14ac:dyDescent="0.25">
      <c r="A11" s="7" t="s">
        <v>20</v>
      </c>
      <c r="B11" s="6">
        <v>5</v>
      </c>
      <c r="C11" s="6">
        <v>75</v>
      </c>
      <c r="D11" s="38">
        <f t="shared" si="0"/>
        <v>80</v>
      </c>
      <c r="E11" s="29">
        <f t="shared" si="1"/>
        <v>5.9421422986708361</v>
      </c>
      <c r="F11" s="6">
        <v>364</v>
      </c>
      <c r="G11" s="29">
        <f t="shared" si="2"/>
        <v>24.410129709697348</v>
      </c>
      <c r="H11" s="41">
        <f t="shared" si="3"/>
        <v>30.352272008368182</v>
      </c>
      <c r="I11" s="63">
        <v>36</v>
      </c>
      <c r="J11" s="9">
        <v>32</v>
      </c>
      <c r="K11" s="10">
        <v>32</v>
      </c>
      <c r="L11" s="25">
        <v>32</v>
      </c>
      <c r="M11" s="27">
        <v>32</v>
      </c>
      <c r="N11" s="66">
        <v>26.155214415529173</v>
      </c>
      <c r="O11" s="71">
        <f t="shared" si="4"/>
        <v>30.352272008368182</v>
      </c>
      <c r="P11" s="72">
        <v>30</v>
      </c>
      <c r="Q11" s="68">
        <f t="shared" si="5"/>
        <v>-0.35227200836818184</v>
      </c>
      <c r="R11" s="1">
        <f t="shared" si="6"/>
        <v>0</v>
      </c>
      <c r="S11" s="13" t="s">
        <v>63</v>
      </c>
      <c r="T11" s="49">
        <v>30</v>
      </c>
    </row>
    <row r="12" spans="1:21" x14ac:dyDescent="0.25">
      <c r="A12" s="7" t="s">
        <v>21</v>
      </c>
      <c r="B12" s="6">
        <v>69</v>
      </c>
      <c r="C12" s="6">
        <v>129</v>
      </c>
      <c r="D12" s="38">
        <f t="shared" si="0"/>
        <v>198</v>
      </c>
      <c r="E12" s="29">
        <f t="shared" si="1"/>
        <v>14.706802189210322</v>
      </c>
      <c r="F12" s="6">
        <v>708</v>
      </c>
      <c r="G12" s="29">
        <f t="shared" si="2"/>
        <v>47.479043501279449</v>
      </c>
      <c r="H12" s="41">
        <f t="shared" si="3"/>
        <v>62.185845690489771</v>
      </c>
      <c r="I12" s="63">
        <v>60</v>
      </c>
      <c r="J12" s="9">
        <v>70</v>
      </c>
      <c r="K12" s="10">
        <v>65</v>
      </c>
      <c r="L12" s="25">
        <v>63</v>
      </c>
      <c r="M12" s="27">
        <v>63</v>
      </c>
      <c r="N12" s="66">
        <v>66.67375584857507</v>
      </c>
      <c r="O12" s="71">
        <f t="shared" si="4"/>
        <v>62.185845690489771</v>
      </c>
      <c r="P12" s="72">
        <v>65</v>
      </c>
      <c r="Q12" s="68">
        <f t="shared" si="5"/>
        <v>2.8141543095102293</v>
      </c>
      <c r="R12" s="1">
        <f t="shared" si="6"/>
        <v>0</v>
      </c>
      <c r="S12" s="13"/>
      <c r="T12" s="49">
        <v>65</v>
      </c>
    </row>
    <row r="13" spans="1:21" x14ac:dyDescent="0.25">
      <c r="A13" s="7" t="s">
        <v>22</v>
      </c>
      <c r="B13" s="6">
        <v>150</v>
      </c>
      <c r="C13" s="6">
        <v>96</v>
      </c>
      <c r="D13" s="38">
        <f t="shared" si="0"/>
        <v>246</v>
      </c>
      <c r="E13" s="29">
        <f t="shared" si="1"/>
        <v>18.272087568412822</v>
      </c>
      <c r="F13" s="6">
        <v>933</v>
      </c>
      <c r="G13" s="29">
        <f t="shared" si="2"/>
        <v>62.567722580075888</v>
      </c>
      <c r="H13" s="41">
        <f t="shared" si="3"/>
        <v>80.839810148488709</v>
      </c>
      <c r="I13" s="63">
        <v>75</v>
      </c>
      <c r="J13" s="9">
        <v>75</v>
      </c>
      <c r="K13" s="10">
        <v>80</v>
      </c>
      <c r="L13" s="25">
        <v>80</v>
      </c>
      <c r="M13" s="27">
        <v>78</v>
      </c>
      <c r="N13" s="66">
        <v>86.069757549978732</v>
      </c>
      <c r="O13" s="71">
        <f t="shared" si="4"/>
        <v>80.839810148488709</v>
      </c>
      <c r="P13" s="72">
        <v>80</v>
      </c>
      <c r="Q13" s="68">
        <f t="shared" si="5"/>
        <v>-0.83981014848870927</v>
      </c>
      <c r="R13" s="1">
        <f t="shared" si="6"/>
        <v>0</v>
      </c>
      <c r="S13" s="13"/>
      <c r="T13" s="49">
        <v>80</v>
      </c>
    </row>
    <row r="14" spans="1:21" x14ac:dyDescent="0.25">
      <c r="A14" s="7" t="s">
        <v>23</v>
      </c>
      <c r="B14" s="6">
        <v>0</v>
      </c>
      <c r="C14" s="6">
        <v>0</v>
      </c>
      <c r="D14" s="38">
        <f t="shared" si="0"/>
        <v>0</v>
      </c>
      <c r="E14" s="29">
        <f t="shared" si="1"/>
        <v>0</v>
      </c>
      <c r="F14" s="6">
        <v>0</v>
      </c>
      <c r="G14" s="29">
        <f t="shared" si="2"/>
        <v>0</v>
      </c>
      <c r="H14" s="41">
        <f t="shared" si="3"/>
        <v>0</v>
      </c>
      <c r="I14" s="63">
        <v>0</v>
      </c>
      <c r="J14" s="14">
        <v>0</v>
      </c>
      <c r="K14" s="10">
        <v>0</v>
      </c>
      <c r="L14" s="25">
        <v>0</v>
      </c>
      <c r="M14" s="27">
        <v>0</v>
      </c>
      <c r="N14" s="66">
        <v>0</v>
      </c>
      <c r="O14" s="71">
        <f t="shared" si="4"/>
        <v>0</v>
      </c>
      <c r="P14" s="72">
        <v>0</v>
      </c>
      <c r="Q14" s="68">
        <f t="shared" si="5"/>
        <v>0</v>
      </c>
      <c r="R14" s="1">
        <f t="shared" si="6"/>
        <v>0</v>
      </c>
      <c r="S14" s="13"/>
      <c r="T14" s="49">
        <v>0</v>
      </c>
    </row>
    <row r="15" spans="1:21" x14ac:dyDescent="0.25">
      <c r="A15" s="7" t="s">
        <v>24</v>
      </c>
      <c r="B15" s="15">
        <v>1</v>
      </c>
      <c r="C15" s="15">
        <v>0</v>
      </c>
      <c r="D15" s="38">
        <f t="shared" si="0"/>
        <v>1</v>
      </c>
      <c r="E15" s="29">
        <f t="shared" si="1"/>
        <v>7.4276778733385465E-2</v>
      </c>
      <c r="F15" s="15">
        <v>152</v>
      </c>
      <c r="G15" s="29">
        <f t="shared" si="2"/>
        <v>10.193240977675815</v>
      </c>
      <c r="H15" s="41">
        <f t="shared" si="3"/>
        <v>10.2675177564092</v>
      </c>
      <c r="I15" s="63">
        <v>10</v>
      </c>
      <c r="J15" s="9">
        <v>9</v>
      </c>
      <c r="K15" s="10">
        <v>9</v>
      </c>
      <c r="L15" s="25">
        <v>9</v>
      </c>
      <c r="M15" s="27">
        <v>9</v>
      </c>
      <c r="N15" s="66">
        <v>7.4204400448551873</v>
      </c>
      <c r="O15" s="71">
        <f t="shared" si="4"/>
        <v>10.2675177564092</v>
      </c>
      <c r="P15" s="72">
        <v>10</v>
      </c>
      <c r="Q15" s="68">
        <f t="shared" si="5"/>
        <v>-0.26751775640919995</v>
      </c>
      <c r="R15" s="56">
        <f t="shared" si="6"/>
        <v>1</v>
      </c>
      <c r="S15" s="13" t="s">
        <v>25</v>
      </c>
      <c r="T15" s="49">
        <v>9</v>
      </c>
    </row>
    <row r="16" spans="1:21" x14ac:dyDescent="0.25">
      <c r="A16" s="7" t="s">
        <v>26</v>
      </c>
      <c r="B16" s="6">
        <v>0</v>
      </c>
      <c r="C16" s="6">
        <v>0</v>
      </c>
      <c r="D16" s="38">
        <f t="shared" si="0"/>
        <v>0</v>
      </c>
      <c r="E16" s="29">
        <f t="shared" si="1"/>
        <v>0</v>
      </c>
      <c r="F16" s="6">
        <v>0</v>
      </c>
      <c r="G16" s="29">
        <f t="shared" si="2"/>
        <v>0</v>
      </c>
      <c r="H16" s="41">
        <f t="shared" si="3"/>
        <v>0</v>
      </c>
      <c r="I16" s="63">
        <v>0</v>
      </c>
      <c r="J16" s="14">
        <v>0</v>
      </c>
      <c r="K16" s="10">
        <v>0</v>
      </c>
      <c r="L16" s="25">
        <v>0</v>
      </c>
      <c r="M16" s="27">
        <v>0</v>
      </c>
      <c r="N16" s="66">
        <v>0</v>
      </c>
      <c r="O16" s="71">
        <f t="shared" si="4"/>
        <v>0</v>
      </c>
      <c r="P16" s="72">
        <v>0</v>
      </c>
      <c r="Q16" s="68">
        <f t="shared" si="5"/>
        <v>0</v>
      </c>
      <c r="R16" s="1">
        <f t="shared" si="6"/>
        <v>0</v>
      </c>
      <c r="S16" s="13"/>
      <c r="T16" s="49">
        <v>0</v>
      </c>
    </row>
    <row r="17" spans="1:20" x14ac:dyDescent="0.25">
      <c r="A17" s="17" t="s">
        <v>27</v>
      </c>
      <c r="B17" s="16">
        <v>0</v>
      </c>
      <c r="C17" s="16">
        <v>0</v>
      </c>
      <c r="D17" s="38">
        <f t="shared" si="0"/>
        <v>0</v>
      </c>
      <c r="E17" s="29">
        <f t="shared" si="1"/>
        <v>0</v>
      </c>
      <c r="F17" s="16">
        <v>0</v>
      </c>
      <c r="G17" s="29">
        <f t="shared" si="2"/>
        <v>0</v>
      </c>
      <c r="H17" s="41">
        <f t="shared" si="3"/>
        <v>0</v>
      </c>
      <c r="I17" s="64">
        <v>0</v>
      </c>
      <c r="J17" s="18">
        <v>0</v>
      </c>
      <c r="K17" s="10">
        <v>0</v>
      </c>
      <c r="L17" s="25">
        <v>0</v>
      </c>
      <c r="M17" s="27">
        <v>0</v>
      </c>
      <c r="N17" s="66">
        <v>0</v>
      </c>
      <c r="O17" s="71">
        <f t="shared" si="4"/>
        <v>0</v>
      </c>
      <c r="P17" s="72">
        <v>0</v>
      </c>
      <c r="Q17" s="68">
        <f t="shared" si="5"/>
        <v>0</v>
      </c>
      <c r="R17" s="1">
        <f t="shared" si="6"/>
        <v>0</v>
      </c>
      <c r="S17" s="13"/>
      <c r="T17" s="49">
        <v>0</v>
      </c>
    </row>
    <row r="18" spans="1:20" x14ac:dyDescent="0.25">
      <c r="A18" s="7" t="s">
        <v>28</v>
      </c>
      <c r="B18" s="6">
        <v>0</v>
      </c>
      <c r="C18" s="6">
        <v>2</v>
      </c>
      <c r="D18" s="38">
        <f t="shared" si="0"/>
        <v>2</v>
      </c>
      <c r="E18" s="29">
        <f t="shared" si="1"/>
        <v>0.14855355746677093</v>
      </c>
      <c r="F18" s="6">
        <v>0</v>
      </c>
      <c r="G18" s="29">
        <f t="shared" si="2"/>
        <v>0</v>
      </c>
      <c r="H18" s="41">
        <f t="shared" si="3"/>
        <v>0.14855355746677093</v>
      </c>
      <c r="I18" s="63">
        <v>0</v>
      </c>
      <c r="J18" s="14">
        <v>0</v>
      </c>
      <c r="K18" s="10">
        <v>0</v>
      </c>
      <c r="L18" s="25">
        <v>0</v>
      </c>
      <c r="M18" s="27">
        <v>0</v>
      </c>
      <c r="N18" s="66">
        <v>0.22040911024322341</v>
      </c>
      <c r="O18" s="71">
        <f t="shared" si="4"/>
        <v>0.14855355746677093</v>
      </c>
      <c r="P18" s="72">
        <v>0.22040911024322341</v>
      </c>
      <c r="Q18" s="68">
        <f t="shared" si="5"/>
        <v>7.1855552776452475E-2</v>
      </c>
      <c r="R18" s="1">
        <f t="shared" si="6"/>
        <v>0</v>
      </c>
      <c r="S18" s="13"/>
      <c r="T18" s="49">
        <v>0.22040911024322341</v>
      </c>
    </row>
    <row r="19" spans="1:20" x14ac:dyDescent="0.25">
      <c r="A19" s="7" t="s">
        <v>29</v>
      </c>
      <c r="B19" s="6">
        <v>9</v>
      </c>
      <c r="C19" s="6">
        <v>25</v>
      </c>
      <c r="D19" s="38">
        <f t="shared" si="0"/>
        <v>34</v>
      </c>
      <c r="E19" s="29">
        <f t="shared" si="1"/>
        <v>2.525410476935106</v>
      </c>
      <c r="F19" s="6">
        <v>93</v>
      </c>
      <c r="G19" s="29">
        <f t="shared" si="2"/>
        <v>6.2366540192358597</v>
      </c>
      <c r="H19" s="41">
        <f t="shared" si="3"/>
        <v>8.7620644961709662</v>
      </c>
      <c r="I19" s="63">
        <v>8</v>
      </c>
      <c r="J19" s="9">
        <v>7</v>
      </c>
      <c r="K19" s="10">
        <v>7</v>
      </c>
      <c r="L19" s="25">
        <v>7</v>
      </c>
      <c r="M19" s="27">
        <v>7</v>
      </c>
      <c r="N19" s="66">
        <v>6.612273307296701</v>
      </c>
      <c r="O19" s="71">
        <f t="shared" si="4"/>
        <v>8.7620644961709662</v>
      </c>
      <c r="P19" s="72">
        <v>8</v>
      </c>
      <c r="Q19" s="68">
        <f t="shared" si="5"/>
        <v>-0.76206449617096617</v>
      </c>
      <c r="R19" s="56">
        <f t="shared" si="6"/>
        <v>1.387726692703299</v>
      </c>
      <c r="S19" s="13"/>
      <c r="T19" s="49">
        <v>6.612273307296701</v>
      </c>
    </row>
    <row r="20" spans="1:20" x14ac:dyDescent="0.25">
      <c r="A20" s="7" t="s">
        <v>30</v>
      </c>
      <c r="B20" s="6">
        <v>0</v>
      </c>
      <c r="C20" s="6">
        <v>0</v>
      </c>
      <c r="D20" s="38">
        <f t="shared" si="0"/>
        <v>0</v>
      </c>
      <c r="E20" s="29">
        <f t="shared" si="1"/>
        <v>0</v>
      </c>
      <c r="F20" s="6">
        <v>86</v>
      </c>
      <c r="G20" s="29">
        <f t="shared" si="2"/>
        <v>5.7672284478955271</v>
      </c>
      <c r="H20" s="41">
        <f t="shared" si="3"/>
        <v>5.7672284478955271</v>
      </c>
      <c r="I20" s="63">
        <v>8</v>
      </c>
      <c r="J20" s="9">
        <v>7</v>
      </c>
      <c r="K20" s="10">
        <v>7</v>
      </c>
      <c r="L20" s="25">
        <v>7</v>
      </c>
      <c r="M20" s="27">
        <v>7</v>
      </c>
      <c r="N20" s="66">
        <v>7.2735006380263716</v>
      </c>
      <c r="O20" s="71">
        <f t="shared" si="4"/>
        <v>5.7672284478955271</v>
      </c>
      <c r="P20" s="72">
        <v>7.2735006380263716</v>
      </c>
      <c r="Q20" s="68">
        <f t="shared" si="5"/>
        <v>1.5062721901308445</v>
      </c>
      <c r="R20" s="1">
        <f t="shared" si="6"/>
        <v>0</v>
      </c>
      <c r="S20" s="13" t="s">
        <v>31</v>
      </c>
      <c r="T20" s="49">
        <v>7.2735006380263716</v>
      </c>
    </row>
    <row r="21" spans="1:20" x14ac:dyDescent="0.25">
      <c r="A21" s="7" t="s">
        <v>32</v>
      </c>
      <c r="B21" s="6">
        <v>0</v>
      </c>
      <c r="C21" s="6">
        <v>5</v>
      </c>
      <c r="D21" s="38">
        <f t="shared" si="0"/>
        <v>5</v>
      </c>
      <c r="E21" s="29">
        <f t="shared" si="1"/>
        <v>0.37138389366692726</v>
      </c>
      <c r="F21" s="6">
        <v>0</v>
      </c>
      <c r="G21" s="29">
        <f t="shared" si="2"/>
        <v>0</v>
      </c>
      <c r="H21" s="41">
        <f t="shared" si="3"/>
        <v>0.37138389366692726</v>
      </c>
      <c r="I21" s="63">
        <v>0</v>
      </c>
      <c r="J21" s="14">
        <v>0</v>
      </c>
      <c r="K21" s="10">
        <v>0</v>
      </c>
      <c r="L21" s="25">
        <v>0</v>
      </c>
      <c r="M21" s="27">
        <v>0</v>
      </c>
      <c r="N21" s="66">
        <v>0.14693940682881559</v>
      </c>
      <c r="O21" s="71">
        <f t="shared" si="4"/>
        <v>0.37138389366692726</v>
      </c>
      <c r="P21" s="72">
        <v>0.14693940682881559</v>
      </c>
      <c r="Q21" s="68">
        <f t="shared" si="5"/>
        <v>-0.22444448683811166</v>
      </c>
      <c r="R21" s="1">
        <f t="shared" si="6"/>
        <v>0</v>
      </c>
      <c r="S21" s="13"/>
      <c r="T21" s="49">
        <v>0.14693940682881559</v>
      </c>
    </row>
    <row r="22" spans="1:20" x14ac:dyDescent="0.25">
      <c r="A22" s="7" t="s">
        <v>33</v>
      </c>
      <c r="B22" s="6">
        <v>0</v>
      </c>
      <c r="C22" s="16">
        <v>0</v>
      </c>
      <c r="D22" s="38">
        <f t="shared" si="0"/>
        <v>0</v>
      </c>
      <c r="E22" s="29">
        <f t="shared" si="1"/>
        <v>0</v>
      </c>
      <c r="F22" s="16">
        <v>151</v>
      </c>
      <c r="G22" s="29">
        <f t="shared" si="2"/>
        <v>10.126180181770053</v>
      </c>
      <c r="H22" s="41">
        <f t="shared" si="3"/>
        <v>10.126180181770053</v>
      </c>
      <c r="I22" s="63">
        <v>10</v>
      </c>
      <c r="J22" s="9">
        <v>9</v>
      </c>
      <c r="K22" s="10">
        <v>9</v>
      </c>
      <c r="L22" s="25">
        <v>9</v>
      </c>
      <c r="M22" s="27">
        <v>9</v>
      </c>
      <c r="N22" s="66">
        <v>8.7428947063145284</v>
      </c>
      <c r="O22" s="71">
        <f t="shared" si="4"/>
        <v>10.126180181770053</v>
      </c>
      <c r="P22" s="72">
        <v>10</v>
      </c>
      <c r="Q22" s="68">
        <f t="shared" si="5"/>
        <v>-0.12618018177005297</v>
      </c>
      <c r="R22" s="56">
        <f t="shared" si="6"/>
        <v>1.2571052936854716</v>
      </c>
      <c r="S22" s="13" t="s">
        <v>34</v>
      </c>
      <c r="T22" s="49">
        <v>8.7428947063145284</v>
      </c>
    </row>
    <row r="23" spans="1:20" x14ac:dyDescent="0.25">
      <c r="A23" s="7" t="s">
        <v>35</v>
      </c>
      <c r="B23" s="6">
        <v>50</v>
      </c>
      <c r="C23" s="6">
        <v>152</v>
      </c>
      <c r="D23" s="38">
        <f t="shared" si="0"/>
        <v>202</v>
      </c>
      <c r="E23" s="29">
        <f t="shared" si="1"/>
        <v>15.00390930414386</v>
      </c>
      <c r="F23" s="6">
        <v>1238</v>
      </c>
      <c r="G23" s="29">
        <f t="shared" si="2"/>
        <v>83.021265331333282</v>
      </c>
      <c r="H23" s="41">
        <f t="shared" si="3"/>
        <v>98.025174635477143</v>
      </c>
      <c r="I23" s="63">
        <v>105</v>
      </c>
      <c r="J23" s="9">
        <v>105</v>
      </c>
      <c r="K23" s="10">
        <v>105</v>
      </c>
      <c r="L23" s="25">
        <v>107</v>
      </c>
      <c r="M23" s="27">
        <v>107</v>
      </c>
      <c r="N23" s="66">
        <v>106.38413054406249</v>
      </c>
      <c r="O23" s="71">
        <f t="shared" si="4"/>
        <v>98.025174635477143</v>
      </c>
      <c r="P23" s="72">
        <v>102</v>
      </c>
      <c r="Q23" s="68">
        <f t="shared" si="5"/>
        <v>3.9748253645228573</v>
      </c>
      <c r="R23" s="59">
        <f t="shared" si="6"/>
        <v>-4.3841305440624865</v>
      </c>
      <c r="S23" s="13" t="s">
        <v>64</v>
      </c>
      <c r="T23" s="49">
        <v>106.38413054406249</v>
      </c>
    </row>
    <row r="24" spans="1:20" x14ac:dyDescent="0.25">
      <c r="A24" s="7" t="s">
        <v>36</v>
      </c>
      <c r="B24" s="6">
        <v>17</v>
      </c>
      <c r="C24" s="6">
        <v>67</v>
      </c>
      <c r="D24" s="38">
        <f t="shared" si="0"/>
        <v>84</v>
      </c>
      <c r="E24" s="29">
        <f t="shared" si="1"/>
        <v>6.2392494136043792</v>
      </c>
      <c r="F24" s="6">
        <v>436</v>
      </c>
      <c r="G24" s="29">
        <f t="shared" si="2"/>
        <v>29.238507014912209</v>
      </c>
      <c r="H24" s="41">
        <f t="shared" si="3"/>
        <v>35.477756428516585</v>
      </c>
      <c r="I24" s="63">
        <v>40</v>
      </c>
      <c r="J24" s="9">
        <v>33</v>
      </c>
      <c r="K24" s="10">
        <v>35</v>
      </c>
      <c r="L24" s="25">
        <v>35</v>
      </c>
      <c r="M24" s="27">
        <v>35</v>
      </c>
      <c r="N24" s="66">
        <v>35.559336452573369</v>
      </c>
      <c r="O24" s="71">
        <f t="shared" si="4"/>
        <v>35.477756428516585</v>
      </c>
      <c r="P24" s="72">
        <v>35</v>
      </c>
      <c r="Q24" s="68">
        <f t="shared" si="5"/>
        <v>-0.47775642851658517</v>
      </c>
      <c r="R24" s="1">
        <f t="shared" si="6"/>
        <v>0</v>
      </c>
      <c r="S24" s="13"/>
      <c r="T24" s="49">
        <v>35</v>
      </c>
    </row>
    <row r="25" spans="1:20" x14ac:dyDescent="0.25">
      <c r="A25" s="7" t="s">
        <v>37</v>
      </c>
      <c r="B25" s="6">
        <v>11</v>
      </c>
      <c r="C25" s="6">
        <v>40</v>
      </c>
      <c r="D25" s="38">
        <f t="shared" si="0"/>
        <v>51</v>
      </c>
      <c r="E25" s="29">
        <f t="shared" si="1"/>
        <v>3.7881157154026579</v>
      </c>
      <c r="F25" s="6">
        <v>56</v>
      </c>
      <c r="G25" s="29">
        <f t="shared" si="2"/>
        <v>3.7554045707226691</v>
      </c>
      <c r="H25" s="41">
        <f t="shared" si="3"/>
        <v>7.543520286125327</v>
      </c>
      <c r="I25" s="63">
        <v>7</v>
      </c>
      <c r="J25" s="9">
        <v>8</v>
      </c>
      <c r="K25" s="10">
        <v>8</v>
      </c>
      <c r="L25" s="25">
        <v>8</v>
      </c>
      <c r="M25" s="27">
        <v>8</v>
      </c>
      <c r="N25" s="66">
        <v>8.3388113375352848</v>
      </c>
      <c r="O25" s="71">
        <f t="shared" si="4"/>
        <v>7.543520286125327</v>
      </c>
      <c r="P25" s="72">
        <v>8.3388113375352848</v>
      </c>
      <c r="Q25" s="68">
        <f t="shared" si="5"/>
        <v>0.79529105140995782</v>
      </c>
      <c r="R25" s="1">
        <f t="shared" si="6"/>
        <v>0.33881133753528481</v>
      </c>
      <c r="S25" s="13"/>
      <c r="T25" s="50">
        <v>8</v>
      </c>
    </row>
    <row r="26" spans="1:20" x14ac:dyDescent="0.25">
      <c r="A26" s="7" t="s">
        <v>38</v>
      </c>
      <c r="B26" s="6">
        <v>35</v>
      </c>
      <c r="C26" s="6">
        <v>112</v>
      </c>
      <c r="D26" s="38">
        <f t="shared" si="0"/>
        <v>147</v>
      </c>
      <c r="E26" s="29">
        <f t="shared" si="1"/>
        <v>10.918686473807663</v>
      </c>
      <c r="F26" s="6">
        <v>493</v>
      </c>
      <c r="G26" s="29">
        <f t="shared" si="2"/>
        <v>33.060972381540637</v>
      </c>
      <c r="H26" s="41">
        <f t="shared" si="3"/>
        <v>43.979658855348298</v>
      </c>
      <c r="I26" s="63">
        <v>46</v>
      </c>
      <c r="J26" s="9">
        <v>50</v>
      </c>
      <c r="K26" s="10">
        <v>50</v>
      </c>
      <c r="L26" s="25">
        <v>50</v>
      </c>
      <c r="M26" s="27">
        <v>50</v>
      </c>
      <c r="N26" s="66">
        <v>46.836935926684973</v>
      </c>
      <c r="O26" s="71">
        <f t="shared" si="4"/>
        <v>43.979658855348298</v>
      </c>
      <c r="P26" s="72">
        <v>48</v>
      </c>
      <c r="Q26" s="68">
        <f t="shared" si="5"/>
        <v>4.0203411446517023</v>
      </c>
      <c r="R26" s="59">
        <f t="shared" si="6"/>
        <v>-2</v>
      </c>
      <c r="S26" s="13" t="s">
        <v>61</v>
      </c>
      <c r="T26" s="49">
        <v>50</v>
      </c>
    </row>
    <row r="27" spans="1:20" x14ac:dyDescent="0.25">
      <c r="A27" s="7" t="s">
        <v>40</v>
      </c>
      <c r="B27" s="6">
        <v>18</v>
      </c>
      <c r="C27" s="6">
        <v>74</v>
      </c>
      <c r="D27" s="38">
        <f t="shared" si="0"/>
        <v>92</v>
      </c>
      <c r="E27" s="29">
        <f t="shared" si="1"/>
        <v>6.833463643471462</v>
      </c>
      <c r="F27" s="6">
        <v>413</v>
      </c>
      <c r="G27" s="29">
        <f t="shared" si="2"/>
        <v>27.696108709079677</v>
      </c>
      <c r="H27" s="41">
        <f t="shared" si="3"/>
        <v>34.529572352551142</v>
      </c>
      <c r="I27" s="63">
        <v>35</v>
      </c>
      <c r="J27" s="9">
        <v>30</v>
      </c>
      <c r="K27" s="10">
        <v>31</v>
      </c>
      <c r="L27" s="25">
        <v>32</v>
      </c>
      <c r="M27" s="27">
        <v>32</v>
      </c>
      <c r="N27" s="66">
        <v>34.016472680870805</v>
      </c>
      <c r="O27" s="71">
        <f t="shared" si="4"/>
        <v>34.529572352551142</v>
      </c>
      <c r="P27" s="72">
        <v>33</v>
      </c>
      <c r="Q27" s="68">
        <f t="shared" si="5"/>
        <v>-1.529572352551142</v>
      </c>
      <c r="R27" s="59">
        <f t="shared" si="6"/>
        <v>-1.0164726808708053</v>
      </c>
      <c r="S27" s="13"/>
      <c r="T27" s="49">
        <v>34.016472680870805</v>
      </c>
    </row>
    <row r="28" spans="1:20" x14ac:dyDescent="0.25">
      <c r="A28" s="7" t="s">
        <v>41</v>
      </c>
      <c r="B28" s="6">
        <v>0</v>
      </c>
      <c r="C28" s="6">
        <v>0</v>
      </c>
      <c r="D28" s="38">
        <f t="shared" si="0"/>
        <v>0</v>
      </c>
      <c r="E28" s="29">
        <f t="shared" si="1"/>
        <v>0</v>
      </c>
      <c r="F28" s="6">
        <v>0</v>
      </c>
      <c r="G28" s="29">
        <f t="shared" si="2"/>
        <v>0</v>
      </c>
      <c r="H28" s="41">
        <f t="shared" si="3"/>
        <v>0</v>
      </c>
      <c r="I28" s="63">
        <v>0</v>
      </c>
      <c r="J28" s="14">
        <v>0</v>
      </c>
      <c r="K28" s="10">
        <v>0</v>
      </c>
      <c r="L28" s="25">
        <v>0</v>
      </c>
      <c r="M28" s="27">
        <v>0</v>
      </c>
      <c r="N28" s="66">
        <v>0</v>
      </c>
      <c r="O28" s="71">
        <f t="shared" si="4"/>
        <v>0</v>
      </c>
      <c r="P28" s="72">
        <v>0</v>
      </c>
      <c r="Q28" s="68">
        <f t="shared" si="5"/>
        <v>0</v>
      </c>
      <c r="R28" s="1">
        <f t="shared" si="6"/>
        <v>0</v>
      </c>
      <c r="S28" s="13"/>
      <c r="T28" s="49">
        <v>0</v>
      </c>
    </row>
    <row r="29" spans="1:20" x14ac:dyDescent="0.25">
      <c r="A29" s="7" t="s">
        <v>42</v>
      </c>
      <c r="B29" s="6">
        <v>32</v>
      </c>
      <c r="C29" s="6">
        <v>90</v>
      </c>
      <c r="D29" s="38">
        <f t="shared" si="0"/>
        <v>122</v>
      </c>
      <c r="E29" s="29">
        <f t="shared" si="1"/>
        <v>9.0617670054730262</v>
      </c>
      <c r="F29" s="6">
        <v>651</v>
      </c>
      <c r="G29" s="29">
        <f t="shared" si="2"/>
        <v>43.656578134651021</v>
      </c>
      <c r="H29" s="41">
        <f t="shared" si="3"/>
        <v>52.718345140124043</v>
      </c>
      <c r="I29" s="63">
        <v>65</v>
      </c>
      <c r="J29" s="9">
        <v>55</v>
      </c>
      <c r="K29" s="10">
        <v>55</v>
      </c>
      <c r="L29" s="25">
        <v>55</v>
      </c>
      <c r="M29" s="27">
        <v>55</v>
      </c>
      <c r="N29" s="66">
        <v>60.832914427129651</v>
      </c>
      <c r="O29" s="71">
        <f t="shared" si="4"/>
        <v>52.718345140124043</v>
      </c>
      <c r="P29" s="72">
        <v>58</v>
      </c>
      <c r="Q29" s="68">
        <f t="shared" si="5"/>
        <v>5.2816548598759567</v>
      </c>
      <c r="R29" s="1">
        <f t="shared" si="6"/>
        <v>0</v>
      </c>
      <c r="S29" s="13" t="s">
        <v>39</v>
      </c>
      <c r="T29" s="49">
        <v>58</v>
      </c>
    </row>
    <row r="30" spans="1:20" x14ac:dyDescent="0.25">
      <c r="A30" s="7" t="s">
        <v>43</v>
      </c>
      <c r="B30" s="6">
        <v>0</v>
      </c>
      <c r="C30" s="6">
        <v>0</v>
      </c>
      <c r="D30" s="38">
        <f t="shared" si="0"/>
        <v>0</v>
      </c>
      <c r="E30" s="29">
        <f t="shared" si="1"/>
        <v>0</v>
      </c>
      <c r="F30" s="6">
        <v>0</v>
      </c>
      <c r="G30" s="29">
        <f t="shared" si="2"/>
        <v>0</v>
      </c>
      <c r="H30" s="41">
        <f t="shared" si="3"/>
        <v>0</v>
      </c>
      <c r="I30" s="63">
        <v>0</v>
      </c>
      <c r="J30" s="14">
        <v>0</v>
      </c>
      <c r="K30" s="10">
        <v>0</v>
      </c>
      <c r="L30" s="25">
        <v>0</v>
      </c>
      <c r="M30" s="27">
        <v>0</v>
      </c>
      <c r="N30" s="66">
        <v>0</v>
      </c>
      <c r="O30" s="71">
        <f t="shared" si="4"/>
        <v>0</v>
      </c>
      <c r="P30" s="72">
        <v>0</v>
      </c>
      <c r="Q30" s="68">
        <f t="shared" si="5"/>
        <v>0</v>
      </c>
      <c r="R30" s="1">
        <f t="shared" si="6"/>
        <v>0</v>
      </c>
      <c r="S30" s="13"/>
      <c r="T30" s="49">
        <v>0</v>
      </c>
    </row>
    <row r="31" spans="1:20" x14ac:dyDescent="0.25">
      <c r="A31" s="7" t="s">
        <v>44</v>
      </c>
      <c r="B31" s="6">
        <v>7</v>
      </c>
      <c r="C31" s="6">
        <v>2</v>
      </c>
      <c r="D31" s="38">
        <f t="shared" si="0"/>
        <v>9</v>
      </c>
      <c r="E31" s="29">
        <f t="shared" si="1"/>
        <v>0.66849100860046906</v>
      </c>
      <c r="F31" s="6">
        <v>6</v>
      </c>
      <c r="G31" s="29">
        <f t="shared" si="2"/>
        <v>0.40236477543457161</v>
      </c>
      <c r="H31" s="41">
        <f t="shared" si="3"/>
        <v>1.0708557840350408</v>
      </c>
      <c r="I31" s="63">
        <v>1</v>
      </c>
      <c r="J31" s="14">
        <v>0</v>
      </c>
      <c r="K31" s="10">
        <v>0</v>
      </c>
      <c r="L31" s="25">
        <v>0</v>
      </c>
      <c r="M31" s="27">
        <v>0</v>
      </c>
      <c r="N31" s="66">
        <v>0.44081822048644681</v>
      </c>
      <c r="O31" s="71">
        <f t="shared" si="4"/>
        <v>1.0708557840350408</v>
      </c>
      <c r="P31" s="72">
        <v>0.44081822048644681</v>
      </c>
      <c r="Q31" s="68">
        <f t="shared" si="5"/>
        <v>-0.63003756354859397</v>
      </c>
      <c r="R31" s="1">
        <f t="shared" si="6"/>
        <v>0</v>
      </c>
      <c r="S31" s="13"/>
      <c r="T31" s="49">
        <v>0.44081822048644681</v>
      </c>
    </row>
    <row r="32" spans="1:20" x14ac:dyDescent="0.25">
      <c r="A32" s="7" t="s">
        <v>45</v>
      </c>
      <c r="B32" s="6">
        <v>3</v>
      </c>
      <c r="C32" s="6">
        <v>12</v>
      </c>
      <c r="D32" s="38">
        <f t="shared" si="0"/>
        <v>15</v>
      </c>
      <c r="E32" s="29">
        <f t="shared" si="1"/>
        <v>1.1141516810007819</v>
      </c>
      <c r="F32" s="6">
        <v>31</v>
      </c>
      <c r="G32" s="29">
        <f t="shared" si="2"/>
        <v>2.0788846730786203</v>
      </c>
      <c r="H32" s="41">
        <f t="shared" si="3"/>
        <v>3.1930363540794025</v>
      </c>
      <c r="I32" s="63">
        <v>1</v>
      </c>
      <c r="J32" s="14">
        <v>0</v>
      </c>
      <c r="K32" s="10">
        <v>0</v>
      </c>
      <c r="L32" s="25">
        <v>0</v>
      </c>
      <c r="M32" s="27">
        <v>0</v>
      </c>
      <c r="N32" s="66">
        <v>1.5061289199953598</v>
      </c>
      <c r="O32" s="71">
        <f t="shared" si="4"/>
        <v>3.1930363540794025</v>
      </c>
      <c r="P32" s="72">
        <v>1</v>
      </c>
      <c r="Q32" s="68">
        <f t="shared" si="5"/>
        <v>-2.1930363540794025</v>
      </c>
      <c r="R32" s="1">
        <f t="shared" si="6"/>
        <v>0</v>
      </c>
      <c r="S32" s="13"/>
      <c r="T32" s="49">
        <v>1</v>
      </c>
    </row>
    <row r="33" spans="1:20" x14ac:dyDescent="0.25">
      <c r="A33" s="7" t="s">
        <v>46</v>
      </c>
      <c r="B33" s="6">
        <v>0</v>
      </c>
      <c r="C33" s="6">
        <v>42</v>
      </c>
      <c r="D33" s="38">
        <f t="shared" si="0"/>
        <v>42</v>
      </c>
      <c r="E33" s="29">
        <f t="shared" si="1"/>
        <v>3.1196247068021896</v>
      </c>
      <c r="F33" s="6">
        <v>133</v>
      </c>
      <c r="G33" s="29">
        <f t="shared" si="2"/>
        <v>8.9190858554663386</v>
      </c>
      <c r="H33" s="41">
        <f t="shared" si="3"/>
        <v>12.038710562268529</v>
      </c>
      <c r="I33" s="63">
        <v>13</v>
      </c>
      <c r="J33" s="9">
        <v>15</v>
      </c>
      <c r="K33" s="10">
        <v>14</v>
      </c>
      <c r="L33" s="25">
        <v>13</v>
      </c>
      <c r="M33" s="27">
        <v>13</v>
      </c>
      <c r="N33" s="66">
        <v>10.212288774602683</v>
      </c>
      <c r="O33" s="71">
        <f t="shared" si="4"/>
        <v>12.038710562268529</v>
      </c>
      <c r="P33" s="72">
        <v>11</v>
      </c>
      <c r="Q33" s="68">
        <f t="shared" si="5"/>
        <v>-1.0387105622685286</v>
      </c>
      <c r="R33" s="1">
        <f t="shared" si="6"/>
        <v>0</v>
      </c>
      <c r="S33" s="13"/>
      <c r="T33" s="49">
        <v>11</v>
      </c>
    </row>
    <row r="34" spans="1:20" x14ac:dyDescent="0.25">
      <c r="A34" s="7" t="s">
        <v>47</v>
      </c>
      <c r="B34" s="6">
        <v>29</v>
      </c>
      <c r="C34" s="6">
        <v>111</v>
      </c>
      <c r="D34" s="38">
        <f t="shared" si="0"/>
        <v>140</v>
      </c>
      <c r="E34" s="29">
        <f t="shared" si="1"/>
        <v>10.398749022673965</v>
      </c>
      <c r="F34" s="6">
        <v>402</v>
      </c>
      <c r="G34" s="29">
        <f t="shared" si="2"/>
        <v>26.958439954116297</v>
      </c>
      <c r="H34" s="41">
        <f t="shared" si="3"/>
        <v>37.357188976790262</v>
      </c>
      <c r="I34" s="63">
        <v>36</v>
      </c>
      <c r="J34" s="9">
        <v>37</v>
      </c>
      <c r="K34" s="10">
        <v>37</v>
      </c>
      <c r="L34" s="25">
        <v>38</v>
      </c>
      <c r="M34" s="27">
        <v>38</v>
      </c>
      <c r="N34" s="66">
        <v>32.326669502339428</v>
      </c>
      <c r="O34" s="71">
        <f t="shared" si="4"/>
        <v>37.357188976790262</v>
      </c>
      <c r="P34" s="72">
        <v>37</v>
      </c>
      <c r="Q34" s="68">
        <f t="shared" si="5"/>
        <v>-0.35718897679026185</v>
      </c>
      <c r="R34" s="56">
        <f t="shared" si="6"/>
        <v>3</v>
      </c>
      <c r="S34" s="13"/>
      <c r="T34" s="49">
        <v>34</v>
      </c>
    </row>
    <row r="35" spans="1:20" x14ac:dyDescent="0.25">
      <c r="A35" s="7" t="s">
        <v>48</v>
      </c>
      <c r="B35" s="6">
        <v>2</v>
      </c>
      <c r="C35" s="6">
        <v>18</v>
      </c>
      <c r="D35" s="38">
        <f t="shared" si="0"/>
        <v>20</v>
      </c>
      <c r="E35" s="29">
        <f t="shared" si="1"/>
        <v>1.485535574667709</v>
      </c>
      <c r="F35" s="6">
        <v>27</v>
      </c>
      <c r="G35" s="29">
        <f t="shared" si="2"/>
        <v>1.8106414894555722</v>
      </c>
      <c r="H35" s="41">
        <f t="shared" si="3"/>
        <v>3.296177064123281</v>
      </c>
      <c r="I35" s="63">
        <v>3</v>
      </c>
      <c r="J35" s="9">
        <v>3</v>
      </c>
      <c r="K35" s="10">
        <v>3</v>
      </c>
      <c r="L35" s="25">
        <v>3</v>
      </c>
      <c r="M35" s="27">
        <v>3</v>
      </c>
      <c r="N35" s="66">
        <v>3.3796063570627588</v>
      </c>
      <c r="O35" s="71">
        <f t="shared" si="4"/>
        <v>3.296177064123281</v>
      </c>
      <c r="P35" s="72">
        <v>3.3796063570627588</v>
      </c>
      <c r="Q35" s="68">
        <f t="shared" si="5"/>
        <v>8.3429292939477762E-2</v>
      </c>
      <c r="R35" s="1">
        <f t="shared" si="6"/>
        <v>0</v>
      </c>
      <c r="S35" s="13"/>
      <c r="T35" s="49">
        <v>3.3796063570627588</v>
      </c>
    </row>
    <row r="36" spans="1:20" x14ac:dyDescent="0.25">
      <c r="A36" s="7" t="s">
        <v>49</v>
      </c>
      <c r="B36" s="6">
        <v>41</v>
      </c>
      <c r="C36" s="6">
        <v>202</v>
      </c>
      <c r="D36" s="38">
        <f t="shared" si="0"/>
        <v>243</v>
      </c>
      <c r="E36" s="29">
        <f t="shared" si="1"/>
        <v>18.049257232212668</v>
      </c>
      <c r="F36" s="6">
        <v>1238</v>
      </c>
      <c r="G36" s="29">
        <f t="shared" si="2"/>
        <v>83.021265331333282</v>
      </c>
      <c r="H36" s="41">
        <f t="shared" si="3"/>
        <v>101.07052256354595</v>
      </c>
      <c r="I36" s="63">
        <v>92</v>
      </c>
      <c r="J36" s="9">
        <v>90</v>
      </c>
      <c r="K36" s="10">
        <v>90</v>
      </c>
      <c r="L36" s="25">
        <v>90</v>
      </c>
      <c r="M36" s="27">
        <v>90</v>
      </c>
      <c r="N36" s="66">
        <v>90.551409458257609</v>
      </c>
      <c r="O36" s="71">
        <f t="shared" si="4"/>
        <v>101.07052256354595</v>
      </c>
      <c r="P36" s="72">
        <v>90</v>
      </c>
      <c r="Q36" s="68">
        <f t="shared" si="5"/>
        <v>-11.07052256354595</v>
      </c>
      <c r="R36" s="1">
        <f t="shared" si="6"/>
        <v>0</v>
      </c>
      <c r="S36" s="55" t="s">
        <v>65</v>
      </c>
      <c r="T36" s="61">
        <v>90</v>
      </c>
    </row>
    <row r="37" spans="1:20" ht="15.75" thickBot="1" x14ac:dyDescent="0.3">
      <c r="A37" s="2"/>
      <c r="B37" s="2">
        <f t="shared" ref="B37:H37" si="7">SUM(B4:B36)</f>
        <v>684</v>
      </c>
      <c r="C37" s="2">
        <f t="shared" si="7"/>
        <v>1874</v>
      </c>
      <c r="D37" s="40">
        <f t="shared" si="7"/>
        <v>2558</v>
      </c>
      <c r="E37" s="39">
        <f t="shared" si="7"/>
        <v>190.00000000000006</v>
      </c>
      <c r="F37" s="2">
        <f t="shared" si="7"/>
        <v>11333</v>
      </c>
      <c r="G37" s="39">
        <f t="shared" si="7"/>
        <v>760.00000000000011</v>
      </c>
      <c r="H37" s="21">
        <f t="shared" si="7"/>
        <v>949.99999999999977</v>
      </c>
      <c r="I37" s="2">
        <v>1000</v>
      </c>
      <c r="J37" s="4">
        <v>950</v>
      </c>
      <c r="K37" s="22">
        <v>950</v>
      </c>
      <c r="L37" s="26">
        <v>950</v>
      </c>
      <c r="M37" s="26">
        <v>950</v>
      </c>
      <c r="N37" s="67">
        <v>949.99999999999989</v>
      </c>
      <c r="O37" s="73">
        <f>SUM(O4:O36)</f>
        <v>949.99999999999977</v>
      </c>
      <c r="P37" s="74">
        <f>SUM(P4:P36)</f>
        <v>950.20416843896214</v>
      </c>
      <c r="Q37" s="23">
        <f>SUM(Q4:Q36)</f>
        <v>0.20416843896210146</v>
      </c>
      <c r="R37" s="21">
        <f>SUM(R4:R36)</f>
        <v>0.34217547658637049</v>
      </c>
      <c r="S37" s="24"/>
      <c r="T37" s="62">
        <f>SUM(T4:T36)</f>
        <v>949.86199296237578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6"/>
  <sheetViews>
    <sheetView workbookViewId="0">
      <selection activeCell="AG16" sqref="AG16"/>
    </sheetView>
  </sheetViews>
  <sheetFormatPr defaultRowHeight="15" x14ac:dyDescent="0.25"/>
  <cols>
    <col min="1" max="1" width="6.42578125" bestFit="1" customWidth="1"/>
    <col min="2" max="2" width="4.140625" bestFit="1" customWidth="1"/>
    <col min="3" max="4" width="5" bestFit="1" customWidth="1"/>
    <col min="5" max="5" width="6.5703125" bestFit="1" customWidth="1"/>
    <col min="6" max="6" width="6.85546875" bestFit="1" customWidth="1"/>
    <col min="7" max="8" width="6.5703125" bestFit="1" customWidth="1"/>
    <col min="9" max="10" width="5" bestFit="1" customWidth="1"/>
    <col min="11" max="13" width="5.5703125" bestFit="1" customWidth="1"/>
    <col min="14" max="15" width="6.5703125" bestFit="1" customWidth="1"/>
    <col min="16" max="16" width="3.85546875" bestFit="1" customWidth="1"/>
    <col min="17" max="20" width="5" bestFit="1" customWidth="1"/>
    <col min="21" max="21" width="7.5703125" bestFit="1" customWidth="1"/>
    <col min="22" max="22" width="30.7109375" bestFit="1" customWidth="1"/>
    <col min="23" max="23" width="3.5703125" bestFit="1" customWidth="1"/>
  </cols>
  <sheetData>
    <row r="1" spans="1:24" x14ac:dyDescent="0.25">
      <c r="A1" s="52"/>
      <c r="B1" s="52"/>
      <c r="C1" s="52"/>
      <c r="D1" s="52"/>
      <c r="E1" s="53">
        <v>0.25</v>
      </c>
      <c r="F1" s="52"/>
      <c r="G1" s="53">
        <v>0.75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x14ac:dyDescent="0.25">
      <c r="A2" s="2" t="s">
        <v>0</v>
      </c>
      <c r="B2" s="2" t="s">
        <v>1</v>
      </c>
      <c r="C2" s="2" t="s">
        <v>2</v>
      </c>
      <c r="D2" s="3" t="s">
        <v>50</v>
      </c>
      <c r="E2" s="3" t="s">
        <v>6</v>
      </c>
      <c r="F2" s="2" t="s">
        <v>3</v>
      </c>
      <c r="G2" s="2" t="s">
        <v>6</v>
      </c>
      <c r="H2" s="2" t="s">
        <v>6</v>
      </c>
      <c r="I2" s="2">
        <v>2013</v>
      </c>
      <c r="J2" s="4">
        <v>2014</v>
      </c>
      <c r="K2" s="4">
        <v>2015</v>
      </c>
      <c r="L2" s="2">
        <v>2016</v>
      </c>
      <c r="M2" s="2">
        <v>2017</v>
      </c>
      <c r="N2" s="5">
        <v>2018</v>
      </c>
      <c r="O2" s="5">
        <v>2019</v>
      </c>
      <c r="P2" s="5" t="s">
        <v>7</v>
      </c>
      <c r="Q2" s="5" t="s">
        <v>7</v>
      </c>
      <c r="R2" s="5" t="s">
        <v>7</v>
      </c>
      <c r="S2" s="5" t="s">
        <v>7</v>
      </c>
      <c r="T2" s="2">
        <v>2018</v>
      </c>
      <c r="U2" s="2" t="s">
        <v>8</v>
      </c>
      <c r="V2" s="2" t="s">
        <v>9</v>
      </c>
    </row>
    <row r="3" spans="1:24" x14ac:dyDescent="0.25">
      <c r="A3" s="7" t="s">
        <v>10</v>
      </c>
      <c r="B3" s="6">
        <v>0</v>
      </c>
      <c r="C3" s="6">
        <v>0</v>
      </c>
      <c r="D3" s="38">
        <f>B3+C3</f>
        <v>0</v>
      </c>
      <c r="E3" s="29">
        <f>D3/2558*0.25*950</f>
        <v>0</v>
      </c>
      <c r="F3" s="6">
        <v>99</v>
      </c>
      <c r="G3" s="29">
        <f>F3/11333*0.75*950</f>
        <v>6.2240801200035296</v>
      </c>
      <c r="H3" s="41">
        <f t="shared" ref="H3:H35" si="0">G3+E3</f>
        <v>6.2240801200035296</v>
      </c>
      <c r="I3" s="6">
        <v>9</v>
      </c>
      <c r="J3" s="9">
        <v>5</v>
      </c>
      <c r="K3" s="10">
        <v>6</v>
      </c>
      <c r="L3" s="25">
        <v>6</v>
      </c>
      <c r="M3" s="27">
        <v>6</v>
      </c>
      <c r="N3" s="37">
        <v>6.7592127141255176</v>
      </c>
      <c r="O3" s="42">
        <f>H3</f>
        <v>6.2240801200035296</v>
      </c>
      <c r="P3" s="31">
        <v>0.75921271412551761</v>
      </c>
      <c r="Q3" s="11">
        <v>30</v>
      </c>
      <c r="R3" s="12">
        <v>39</v>
      </c>
      <c r="S3" s="12">
        <v>39</v>
      </c>
      <c r="T3" s="1">
        <v>6.7592127141255176</v>
      </c>
      <c r="U3" s="1">
        <v>0</v>
      </c>
      <c r="V3" s="13" t="s">
        <v>11</v>
      </c>
      <c r="W3" s="49">
        <v>6.7592127141255176</v>
      </c>
    </row>
    <row r="4" spans="1:24" x14ac:dyDescent="0.25">
      <c r="A4" s="7" t="s">
        <v>12</v>
      </c>
      <c r="B4" s="6">
        <v>3</v>
      </c>
      <c r="C4" s="6">
        <v>4</v>
      </c>
      <c r="D4" s="38">
        <f t="shared" ref="D4:D35" si="1">B4+C4</f>
        <v>7</v>
      </c>
      <c r="E4" s="29">
        <f t="shared" ref="E4:E35" si="2">D4/2558*0.25*950</f>
        <v>0.64992181391712278</v>
      </c>
      <c r="F4" s="6">
        <v>0</v>
      </c>
      <c r="G4" s="29">
        <f t="shared" ref="G4:G35" si="3">F4/11333*0.75*950</f>
        <v>0</v>
      </c>
      <c r="H4" s="41">
        <f t="shared" si="0"/>
        <v>0.64992181391712278</v>
      </c>
      <c r="I4" s="6">
        <v>1</v>
      </c>
      <c r="J4" s="14">
        <v>0</v>
      </c>
      <c r="K4" s="10">
        <v>0</v>
      </c>
      <c r="L4" s="25">
        <v>0</v>
      </c>
      <c r="M4" s="27">
        <v>0</v>
      </c>
      <c r="N4" s="37">
        <v>0.40408336877924289</v>
      </c>
      <c r="O4" s="42">
        <f t="shared" ref="O4:O35" si="4">H4</f>
        <v>0.64992181391712278</v>
      </c>
      <c r="P4" s="31">
        <v>0.40408336877924289</v>
      </c>
      <c r="Q4" s="11">
        <v>379</v>
      </c>
      <c r="R4" s="12">
        <v>374</v>
      </c>
      <c r="S4" s="12">
        <v>405</v>
      </c>
      <c r="T4" s="1">
        <v>0.40408336877924289</v>
      </c>
      <c r="U4" s="1">
        <v>0</v>
      </c>
      <c r="V4" s="13"/>
      <c r="W4" s="49">
        <v>0.40408336877924289</v>
      </c>
    </row>
    <row r="5" spans="1:24" x14ac:dyDescent="0.25">
      <c r="A5" s="7" t="s">
        <v>13</v>
      </c>
      <c r="B5" s="6">
        <v>81</v>
      </c>
      <c r="C5" s="6">
        <v>165</v>
      </c>
      <c r="D5" s="38">
        <f t="shared" si="1"/>
        <v>246</v>
      </c>
      <c r="E5" s="29">
        <f t="shared" si="2"/>
        <v>22.840109460516025</v>
      </c>
      <c r="F5" s="6">
        <v>1225</v>
      </c>
      <c r="G5" s="29">
        <f t="shared" si="3"/>
        <v>77.015132798023458</v>
      </c>
      <c r="H5" s="41">
        <f t="shared" si="0"/>
        <v>99.855242258539477</v>
      </c>
      <c r="I5" s="6">
        <v>125</v>
      </c>
      <c r="J5" s="9">
        <v>110</v>
      </c>
      <c r="K5" s="10">
        <v>110</v>
      </c>
      <c r="L5" s="25">
        <v>110</v>
      </c>
      <c r="M5" s="27">
        <v>110</v>
      </c>
      <c r="N5" s="37">
        <v>103.77595607285102</v>
      </c>
      <c r="O5" s="42">
        <f t="shared" si="4"/>
        <v>99.855242258539477</v>
      </c>
      <c r="P5" s="33">
        <v>-6.2240439271489834</v>
      </c>
      <c r="Q5" s="11">
        <v>521</v>
      </c>
      <c r="R5" s="12">
        <v>491</v>
      </c>
      <c r="S5" s="12">
        <v>468</v>
      </c>
      <c r="T5" s="1">
        <v>110</v>
      </c>
      <c r="U5" s="1">
        <v>6.2240439271489834</v>
      </c>
      <c r="V5" s="13"/>
      <c r="W5" s="49">
        <v>110</v>
      </c>
    </row>
    <row r="6" spans="1:24" x14ac:dyDescent="0.25">
      <c r="A6" s="7" t="s">
        <v>14</v>
      </c>
      <c r="B6" s="6">
        <v>16</v>
      </c>
      <c r="C6" s="6">
        <v>87</v>
      </c>
      <c r="D6" s="38">
        <f t="shared" si="1"/>
        <v>103</v>
      </c>
      <c r="E6" s="29">
        <f t="shared" si="2"/>
        <v>9.563135261923378</v>
      </c>
      <c r="F6" s="6">
        <v>630</v>
      </c>
      <c r="G6" s="29">
        <f t="shared" si="3"/>
        <v>39.607782581840645</v>
      </c>
      <c r="H6" s="41">
        <f t="shared" si="0"/>
        <v>49.170917843764023</v>
      </c>
      <c r="I6" s="6">
        <v>72</v>
      </c>
      <c r="J6" s="9">
        <v>60</v>
      </c>
      <c r="K6" s="10">
        <v>55</v>
      </c>
      <c r="L6" s="25">
        <v>55</v>
      </c>
      <c r="M6" s="27">
        <v>55</v>
      </c>
      <c r="N6" s="37">
        <v>44.485905417423922</v>
      </c>
      <c r="O6" s="42">
        <f t="shared" si="4"/>
        <v>49.170917843764023</v>
      </c>
      <c r="P6" s="33">
        <v>-10.514094582576078</v>
      </c>
      <c r="Q6" s="11">
        <v>301</v>
      </c>
      <c r="R6" s="12">
        <v>285</v>
      </c>
      <c r="S6" s="12">
        <v>282</v>
      </c>
      <c r="T6" s="1">
        <v>50</v>
      </c>
      <c r="U6" s="1">
        <v>5.5140945825760781</v>
      </c>
      <c r="V6" s="13"/>
      <c r="W6" s="49">
        <v>50</v>
      </c>
    </row>
    <row r="7" spans="1:24" x14ac:dyDescent="0.25">
      <c r="A7" s="7" t="s">
        <v>15</v>
      </c>
      <c r="B7" s="6">
        <v>72</v>
      </c>
      <c r="C7" s="6">
        <v>220</v>
      </c>
      <c r="D7" s="38">
        <f t="shared" si="1"/>
        <v>292</v>
      </c>
      <c r="E7" s="29">
        <f t="shared" si="2"/>
        <v>27.111024237685694</v>
      </c>
      <c r="F7" s="6">
        <v>1146</v>
      </c>
      <c r="G7" s="29">
        <f t="shared" si="3"/>
        <v>72.048442601252972</v>
      </c>
      <c r="H7" s="41">
        <f t="shared" si="0"/>
        <v>99.15946683893867</v>
      </c>
      <c r="I7" s="6">
        <v>90</v>
      </c>
      <c r="J7" s="9">
        <v>100</v>
      </c>
      <c r="K7" s="10">
        <v>100</v>
      </c>
      <c r="L7" s="25">
        <v>100</v>
      </c>
      <c r="M7" s="27">
        <v>100</v>
      </c>
      <c r="N7" s="37">
        <v>101.27798615676114</v>
      </c>
      <c r="O7" s="42">
        <f t="shared" si="4"/>
        <v>99.15946683893867</v>
      </c>
      <c r="P7" s="31">
        <v>1.2779861567611448</v>
      </c>
      <c r="Q7" s="11">
        <v>284</v>
      </c>
      <c r="R7" s="12">
        <v>297</v>
      </c>
      <c r="S7" s="12">
        <v>316</v>
      </c>
      <c r="T7" s="1">
        <v>100</v>
      </c>
      <c r="U7" s="1">
        <v>-1.2779861567611448</v>
      </c>
      <c r="V7" s="13" t="s">
        <v>16</v>
      </c>
      <c r="W7" s="49">
        <v>100</v>
      </c>
    </row>
    <row r="8" spans="1:24" x14ac:dyDescent="0.25">
      <c r="A8" s="7" t="s">
        <v>17</v>
      </c>
      <c r="B8" s="6">
        <v>15</v>
      </c>
      <c r="C8" s="6">
        <v>119</v>
      </c>
      <c r="D8" s="38">
        <f t="shared" si="1"/>
        <v>134</v>
      </c>
      <c r="E8" s="29">
        <f t="shared" si="2"/>
        <v>12.441360437842064</v>
      </c>
      <c r="F8" s="6">
        <v>582</v>
      </c>
      <c r="G8" s="29">
        <f t="shared" si="3"/>
        <v>36.590046766081358</v>
      </c>
      <c r="H8" s="41">
        <f t="shared" si="0"/>
        <v>49.031407203923422</v>
      </c>
      <c r="I8" s="6">
        <v>47</v>
      </c>
      <c r="J8" s="9">
        <v>35</v>
      </c>
      <c r="K8" s="10">
        <v>37</v>
      </c>
      <c r="L8" s="25">
        <v>36</v>
      </c>
      <c r="M8" s="27">
        <v>38</v>
      </c>
      <c r="N8" s="37">
        <v>49.114496732531613</v>
      </c>
      <c r="O8" s="42">
        <f t="shared" si="4"/>
        <v>49.031407203923422</v>
      </c>
      <c r="P8" s="31">
        <v>11.114496732531613</v>
      </c>
      <c r="Q8" s="11">
        <v>120</v>
      </c>
      <c r="R8" s="12">
        <v>126</v>
      </c>
      <c r="S8" s="12">
        <v>122</v>
      </c>
      <c r="T8" s="1">
        <v>40</v>
      </c>
      <c r="U8" s="1">
        <v>-9.1144967325316131</v>
      </c>
      <c r="V8" s="13"/>
      <c r="W8" s="49">
        <v>40</v>
      </c>
    </row>
    <row r="9" spans="1:24" x14ac:dyDescent="0.25">
      <c r="A9" s="7" t="s">
        <v>18</v>
      </c>
      <c r="B9" s="6">
        <v>18</v>
      </c>
      <c r="C9" s="6">
        <v>25</v>
      </c>
      <c r="D9" s="38">
        <f t="shared" si="1"/>
        <v>43</v>
      </c>
      <c r="E9" s="29">
        <f t="shared" si="2"/>
        <v>3.992376856919468</v>
      </c>
      <c r="F9" s="6">
        <v>40</v>
      </c>
      <c r="G9" s="29">
        <f t="shared" si="3"/>
        <v>2.5147798464660727</v>
      </c>
      <c r="H9" s="41">
        <f t="shared" si="0"/>
        <v>6.5071567033855402</v>
      </c>
      <c r="I9" s="6">
        <v>5</v>
      </c>
      <c r="J9" s="9">
        <v>5</v>
      </c>
      <c r="K9" s="10">
        <v>5</v>
      </c>
      <c r="L9" s="25">
        <v>5</v>
      </c>
      <c r="M9" s="27">
        <v>5</v>
      </c>
      <c r="N9" s="37">
        <v>4.4816519082788755</v>
      </c>
      <c r="O9" s="42">
        <f t="shared" si="4"/>
        <v>6.5071567033855402</v>
      </c>
      <c r="P9" s="32">
        <v>-0.5183480917211245</v>
      </c>
      <c r="Q9" s="11">
        <v>386</v>
      </c>
      <c r="R9" s="12">
        <v>378</v>
      </c>
      <c r="S9" s="12">
        <v>359</v>
      </c>
      <c r="T9" s="1">
        <v>4.4816519082788755</v>
      </c>
      <c r="U9" s="1">
        <v>0</v>
      </c>
      <c r="V9" s="13" t="s">
        <v>19</v>
      </c>
      <c r="W9" s="49">
        <v>4.4816519082788755</v>
      </c>
    </row>
    <row r="10" spans="1:24" x14ac:dyDescent="0.25">
      <c r="A10" s="7" t="s">
        <v>20</v>
      </c>
      <c r="B10" s="6">
        <v>5</v>
      </c>
      <c r="C10" s="6">
        <v>75</v>
      </c>
      <c r="D10" s="38">
        <f t="shared" si="1"/>
        <v>80</v>
      </c>
      <c r="E10" s="29">
        <f t="shared" si="2"/>
        <v>7.4276778733385456</v>
      </c>
      <c r="F10" s="6">
        <v>364</v>
      </c>
      <c r="G10" s="29">
        <f t="shared" si="3"/>
        <v>22.88449660284126</v>
      </c>
      <c r="H10" s="41">
        <f t="shared" si="0"/>
        <v>30.312174476179806</v>
      </c>
      <c r="I10" s="6">
        <v>36</v>
      </c>
      <c r="J10" s="9">
        <v>32</v>
      </c>
      <c r="K10" s="10">
        <v>32</v>
      </c>
      <c r="L10" s="25">
        <v>32</v>
      </c>
      <c r="M10" s="27">
        <v>32</v>
      </c>
      <c r="N10" s="37">
        <v>26.155214415529173</v>
      </c>
      <c r="O10" s="42">
        <f t="shared" si="4"/>
        <v>30.312174476179806</v>
      </c>
      <c r="P10" s="33">
        <v>-5.8447855844708272</v>
      </c>
      <c r="Q10" s="11">
        <v>375</v>
      </c>
      <c r="R10" s="12">
        <v>374</v>
      </c>
      <c r="S10" s="12">
        <v>394</v>
      </c>
      <c r="T10" s="1">
        <v>30</v>
      </c>
      <c r="U10" s="1">
        <v>3.8447855844708272</v>
      </c>
      <c r="V10" s="13"/>
      <c r="W10" s="49">
        <v>30</v>
      </c>
    </row>
    <row r="11" spans="1:24" x14ac:dyDescent="0.25">
      <c r="A11" s="7" t="s">
        <v>21</v>
      </c>
      <c r="B11" s="6">
        <v>69</v>
      </c>
      <c r="C11" s="6">
        <v>129</v>
      </c>
      <c r="D11" s="38">
        <f t="shared" si="1"/>
        <v>198</v>
      </c>
      <c r="E11" s="29">
        <f t="shared" si="2"/>
        <v>18.383502736512902</v>
      </c>
      <c r="F11" s="6">
        <v>708</v>
      </c>
      <c r="G11" s="29">
        <f t="shared" si="3"/>
        <v>44.511603282449485</v>
      </c>
      <c r="H11" s="41">
        <f t="shared" si="0"/>
        <v>62.895106018962387</v>
      </c>
      <c r="I11" s="6">
        <v>60</v>
      </c>
      <c r="J11" s="9">
        <v>70</v>
      </c>
      <c r="K11" s="10">
        <v>65</v>
      </c>
      <c r="L11" s="25">
        <v>63</v>
      </c>
      <c r="M11" s="27">
        <v>63</v>
      </c>
      <c r="N11" s="37">
        <v>66.67375584857507</v>
      </c>
      <c r="O11" s="42">
        <f t="shared" si="4"/>
        <v>62.895106018962387</v>
      </c>
      <c r="P11" s="31">
        <v>3.6737558485750696</v>
      </c>
      <c r="Q11" s="11">
        <v>346</v>
      </c>
      <c r="R11" s="12">
        <v>335</v>
      </c>
      <c r="S11" s="12">
        <v>303</v>
      </c>
      <c r="T11" s="1">
        <v>65</v>
      </c>
      <c r="U11" s="1">
        <v>-1.6737558485750696</v>
      </c>
      <c r="V11" s="13" t="s">
        <v>16</v>
      </c>
      <c r="W11" s="49">
        <v>65</v>
      </c>
    </row>
    <row r="12" spans="1:24" x14ac:dyDescent="0.25">
      <c r="A12" s="7" t="s">
        <v>22</v>
      </c>
      <c r="B12" s="6">
        <v>150</v>
      </c>
      <c r="C12" s="6">
        <v>96</v>
      </c>
      <c r="D12" s="38">
        <f t="shared" si="1"/>
        <v>246</v>
      </c>
      <c r="E12" s="29">
        <f t="shared" si="2"/>
        <v>22.840109460516025</v>
      </c>
      <c r="F12" s="6">
        <v>933</v>
      </c>
      <c r="G12" s="29">
        <f t="shared" si="3"/>
        <v>58.657239918821141</v>
      </c>
      <c r="H12" s="41">
        <f t="shared" si="0"/>
        <v>81.497349379337166</v>
      </c>
      <c r="I12" s="6">
        <v>75</v>
      </c>
      <c r="J12" s="9">
        <v>75</v>
      </c>
      <c r="K12" s="10">
        <v>80</v>
      </c>
      <c r="L12" s="25">
        <v>80</v>
      </c>
      <c r="M12" s="27">
        <v>78</v>
      </c>
      <c r="N12" s="37">
        <v>86.069757549978732</v>
      </c>
      <c r="O12" s="42">
        <f t="shared" si="4"/>
        <v>81.497349379337166</v>
      </c>
      <c r="P12" s="31">
        <v>8.069757549978732</v>
      </c>
      <c r="Q12" s="11">
        <v>178</v>
      </c>
      <c r="R12" s="12">
        <v>182</v>
      </c>
      <c r="S12" s="12">
        <v>204</v>
      </c>
      <c r="T12" s="1">
        <v>80</v>
      </c>
      <c r="U12" s="1">
        <v>-6.069757549978732</v>
      </c>
      <c r="V12" s="13"/>
      <c r="W12" s="49">
        <v>80</v>
      </c>
    </row>
    <row r="13" spans="1:24" x14ac:dyDescent="0.25">
      <c r="A13" s="7" t="s">
        <v>23</v>
      </c>
      <c r="B13" s="6">
        <v>0</v>
      </c>
      <c r="C13" s="6">
        <v>0</v>
      </c>
      <c r="D13" s="38">
        <f t="shared" si="1"/>
        <v>0</v>
      </c>
      <c r="E13" s="29">
        <f t="shared" si="2"/>
        <v>0</v>
      </c>
      <c r="F13" s="6">
        <v>0</v>
      </c>
      <c r="G13" s="29">
        <f t="shared" si="3"/>
        <v>0</v>
      </c>
      <c r="H13" s="41">
        <f t="shared" si="0"/>
        <v>0</v>
      </c>
      <c r="I13" s="6">
        <v>0</v>
      </c>
      <c r="J13" s="14">
        <v>0</v>
      </c>
      <c r="K13" s="10">
        <v>0</v>
      </c>
      <c r="L13" s="25">
        <v>0</v>
      </c>
      <c r="M13" s="27">
        <v>0</v>
      </c>
      <c r="N13" s="37">
        <v>0</v>
      </c>
      <c r="O13" s="42">
        <f t="shared" si="4"/>
        <v>0</v>
      </c>
      <c r="P13" s="31">
        <v>0</v>
      </c>
      <c r="Q13" s="11">
        <v>342</v>
      </c>
      <c r="R13" s="12">
        <v>359</v>
      </c>
      <c r="S13" s="12">
        <v>377</v>
      </c>
      <c r="T13" s="1">
        <v>0</v>
      </c>
      <c r="U13" s="1">
        <v>0</v>
      </c>
      <c r="V13" s="13"/>
      <c r="W13" s="49">
        <v>0</v>
      </c>
    </row>
    <row r="14" spans="1:24" x14ac:dyDescent="0.25">
      <c r="A14" s="7" t="s">
        <v>24</v>
      </c>
      <c r="B14" s="15">
        <v>1</v>
      </c>
      <c r="C14" s="15">
        <v>0</v>
      </c>
      <c r="D14" s="38">
        <f t="shared" si="1"/>
        <v>1</v>
      </c>
      <c r="E14" s="29">
        <f t="shared" si="2"/>
        <v>9.2845973416731814E-2</v>
      </c>
      <c r="F14" s="15">
        <v>152</v>
      </c>
      <c r="G14" s="29">
        <f t="shared" si="3"/>
        <v>9.556163416571076</v>
      </c>
      <c r="H14" s="41">
        <f t="shared" si="0"/>
        <v>9.6490093899878087</v>
      </c>
      <c r="I14" s="6">
        <v>10</v>
      </c>
      <c r="J14" s="9">
        <v>9</v>
      </c>
      <c r="K14" s="10">
        <v>9</v>
      </c>
      <c r="L14" s="25">
        <v>9</v>
      </c>
      <c r="M14" s="27">
        <v>9</v>
      </c>
      <c r="N14" s="37">
        <v>7.4204400448551873</v>
      </c>
      <c r="O14" s="42">
        <f t="shared" si="4"/>
        <v>9.6490093899878087</v>
      </c>
      <c r="P14" s="32">
        <v>-1.5795599551448127</v>
      </c>
      <c r="Q14" s="11">
        <v>27</v>
      </c>
      <c r="R14" s="12">
        <v>27</v>
      </c>
      <c r="S14" s="12">
        <v>27</v>
      </c>
      <c r="T14" s="1">
        <v>9</v>
      </c>
      <c r="U14" s="1">
        <v>1.5795599551448127</v>
      </c>
      <c r="V14" s="13" t="s">
        <v>25</v>
      </c>
      <c r="W14" s="49">
        <v>9</v>
      </c>
    </row>
    <row r="15" spans="1:24" x14ac:dyDescent="0.25">
      <c r="A15" s="7" t="s">
        <v>26</v>
      </c>
      <c r="B15" s="6">
        <v>0</v>
      </c>
      <c r="C15" s="6">
        <v>0</v>
      </c>
      <c r="D15" s="38">
        <f t="shared" si="1"/>
        <v>0</v>
      </c>
      <c r="E15" s="29">
        <f t="shared" si="2"/>
        <v>0</v>
      </c>
      <c r="F15" s="6">
        <v>0</v>
      </c>
      <c r="G15" s="29">
        <f t="shared" si="3"/>
        <v>0</v>
      </c>
      <c r="H15" s="41">
        <f t="shared" si="0"/>
        <v>0</v>
      </c>
      <c r="I15" s="6">
        <v>0</v>
      </c>
      <c r="J15" s="14">
        <v>0</v>
      </c>
      <c r="K15" s="10">
        <v>0</v>
      </c>
      <c r="L15" s="25">
        <v>0</v>
      </c>
      <c r="M15" s="27">
        <v>0</v>
      </c>
      <c r="N15" s="37">
        <v>0</v>
      </c>
      <c r="O15" s="42">
        <f t="shared" si="4"/>
        <v>0</v>
      </c>
      <c r="P15" s="31">
        <v>0</v>
      </c>
      <c r="Q15" s="11">
        <v>599</v>
      </c>
      <c r="R15" s="12">
        <v>611</v>
      </c>
      <c r="S15" s="12">
        <v>567</v>
      </c>
      <c r="T15" s="1">
        <v>0</v>
      </c>
      <c r="U15" s="1">
        <v>0</v>
      </c>
      <c r="V15" s="13"/>
      <c r="W15" s="49">
        <v>0</v>
      </c>
    </row>
    <row r="16" spans="1:24" x14ac:dyDescent="0.25">
      <c r="A16" s="17" t="s">
        <v>27</v>
      </c>
      <c r="B16" s="16">
        <v>0</v>
      </c>
      <c r="C16" s="16">
        <v>0</v>
      </c>
      <c r="D16" s="38">
        <f t="shared" si="1"/>
        <v>0</v>
      </c>
      <c r="E16" s="29">
        <f t="shared" si="2"/>
        <v>0</v>
      </c>
      <c r="F16" s="16">
        <v>0</v>
      </c>
      <c r="G16" s="29">
        <f t="shared" si="3"/>
        <v>0</v>
      </c>
      <c r="H16" s="41">
        <f t="shared" si="0"/>
        <v>0</v>
      </c>
      <c r="I16" s="16">
        <v>0</v>
      </c>
      <c r="J16" s="18">
        <v>0</v>
      </c>
      <c r="K16" s="10">
        <v>0</v>
      </c>
      <c r="L16" s="25">
        <v>0</v>
      </c>
      <c r="M16" s="27">
        <v>0</v>
      </c>
      <c r="N16" s="37">
        <v>0</v>
      </c>
      <c r="O16" s="42">
        <f t="shared" si="4"/>
        <v>0</v>
      </c>
      <c r="P16" s="31">
        <v>0</v>
      </c>
      <c r="Q16" s="19">
        <v>18</v>
      </c>
      <c r="R16" s="12">
        <v>18</v>
      </c>
      <c r="S16" s="12">
        <v>18</v>
      </c>
      <c r="T16" s="1">
        <v>0</v>
      </c>
      <c r="U16" s="1">
        <v>0</v>
      </c>
      <c r="V16" s="13"/>
      <c r="W16" s="49">
        <v>0</v>
      </c>
    </row>
    <row r="17" spans="1:23" x14ac:dyDescent="0.25">
      <c r="A17" s="7" t="s">
        <v>28</v>
      </c>
      <c r="B17" s="6">
        <v>0</v>
      </c>
      <c r="C17" s="6">
        <v>2</v>
      </c>
      <c r="D17" s="38">
        <f t="shared" si="1"/>
        <v>2</v>
      </c>
      <c r="E17" s="29">
        <f t="shared" si="2"/>
        <v>0.18569194683346363</v>
      </c>
      <c r="F17" s="6">
        <v>0</v>
      </c>
      <c r="G17" s="29">
        <f t="shared" si="3"/>
        <v>0</v>
      </c>
      <c r="H17" s="41">
        <f t="shared" si="0"/>
        <v>0.18569194683346363</v>
      </c>
      <c r="I17" s="6">
        <v>0</v>
      </c>
      <c r="J17" s="14">
        <v>0</v>
      </c>
      <c r="K17" s="10">
        <v>0</v>
      </c>
      <c r="L17" s="25">
        <v>0</v>
      </c>
      <c r="M17" s="27">
        <v>0</v>
      </c>
      <c r="N17" s="37">
        <v>0.22040911024322341</v>
      </c>
      <c r="O17" s="42">
        <f t="shared" si="4"/>
        <v>0.18569194683346363</v>
      </c>
      <c r="P17" s="31">
        <v>0.22040911024322341</v>
      </c>
      <c r="Q17" s="11">
        <v>276</v>
      </c>
      <c r="R17" s="12">
        <v>292</v>
      </c>
      <c r="S17" s="12">
        <v>350</v>
      </c>
      <c r="T17" s="1">
        <v>0.22040911024322341</v>
      </c>
      <c r="U17" s="1">
        <v>0</v>
      </c>
      <c r="V17" s="13"/>
      <c r="W17" s="49">
        <v>0.22040911024322341</v>
      </c>
    </row>
    <row r="18" spans="1:23" x14ac:dyDescent="0.25">
      <c r="A18" s="7" t="s">
        <v>29</v>
      </c>
      <c r="B18" s="6">
        <v>9</v>
      </c>
      <c r="C18" s="6">
        <v>25</v>
      </c>
      <c r="D18" s="38">
        <f t="shared" si="1"/>
        <v>34</v>
      </c>
      <c r="E18" s="29">
        <f t="shared" si="2"/>
        <v>3.156763096168882</v>
      </c>
      <c r="F18" s="6">
        <v>93</v>
      </c>
      <c r="G18" s="29">
        <f t="shared" si="3"/>
        <v>5.8468631430336186</v>
      </c>
      <c r="H18" s="41">
        <f t="shared" si="0"/>
        <v>9.0036262392025002</v>
      </c>
      <c r="I18" s="6">
        <v>8</v>
      </c>
      <c r="J18" s="9">
        <v>7</v>
      </c>
      <c r="K18" s="10">
        <v>7</v>
      </c>
      <c r="L18" s="25">
        <v>7</v>
      </c>
      <c r="M18" s="27">
        <v>7</v>
      </c>
      <c r="N18" s="37">
        <v>6.612273307296701</v>
      </c>
      <c r="O18" s="42">
        <f t="shared" si="4"/>
        <v>9.0036262392025002</v>
      </c>
      <c r="P18" s="31">
        <v>-0.38772669270329896</v>
      </c>
      <c r="Q18" s="11">
        <v>103</v>
      </c>
      <c r="R18" s="12">
        <v>102</v>
      </c>
      <c r="S18" s="12">
        <v>102</v>
      </c>
      <c r="T18" s="1">
        <v>6.612273307296701</v>
      </c>
      <c r="U18" s="1">
        <v>0</v>
      </c>
      <c r="V18" s="13"/>
      <c r="W18" s="49">
        <v>6.612273307296701</v>
      </c>
    </row>
    <row r="19" spans="1:23" x14ac:dyDescent="0.25">
      <c r="A19" s="7" t="s">
        <v>30</v>
      </c>
      <c r="B19" s="6">
        <v>0</v>
      </c>
      <c r="C19" s="6">
        <v>0</v>
      </c>
      <c r="D19" s="38">
        <f t="shared" si="1"/>
        <v>0</v>
      </c>
      <c r="E19" s="29">
        <f t="shared" si="2"/>
        <v>0</v>
      </c>
      <c r="F19" s="6">
        <v>86</v>
      </c>
      <c r="G19" s="29">
        <f t="shared" si="3"/>
        <v>5.4067766699020563</v>
      </c>
      <c r="H19" s="41">
        <f t="shared" si="0"/>
        <v>5.4067766699020563</v>
      </c>
      <c r="I19" s="6">
        <v>8</v>
      </c>
      <c r="J19" s="9">
        <v>7</v>
      </c>
      <c r="K19" s="10">
        <v>7</v>
      </c>
      <c r="L19" s="25">
        <v>7</v>
      </c>
      <c r="M19" s="27">
        <v>7</v>
      </c>
      <c r="N19" s="37">
        <v>7.2735006380263716</v>
      </c>
      <c r="O19" s="42">
        <f t="shared" si="4"/>
        <v>5.4067766699020563</v>
      </c>
      <c r="P19" s="31">
        <v>0.27350063802637159</v>
      </c>
      <c r="Q19" s="11">
        <v>27</v>
      </c>
      <c r="R19" s="12">
        <v>27</v>
      </c>
      <c r="S19" s="12">
        <v>27</v>
      </c>
      <c r="T19" s="1">
        <v>7.2735006380263716</v>
      </c>
      <c r="U19" s="1">
        <v>0</v>
      </c>
      <c r="V19" s="13" t="s">
        <v>31</v>
      </c>
      <c r="W19" s="49">
        <v>7.2735006380263716</v>
      </c>
    </row>
    <row r="20" spans="1:23" x14ac:dyDescent="0.25">
      <c r="A20" s="7" t="s">
        <v>32</v>
      </c>
      <c r="B20" s="6">
        <v>0</v>
      </c>
      <c r="C20" s="6">
        <v>5</v>
      </c>
      <c r="D20" s="38">
        <f t="shared" si="1"/>
        <v>5</v>
      </c>
      <c r="E20" s="29">
        <f t="shared" si="2"/>
        <v>0.4642298670836591</v>
      </c>
      <c r="F20" s="6">
        <v>0</v>
      </c>
      <c r="G20" s="29">
        <f t="shared" si="3"/>
        <v>0</v>
      </c>
      <c r="H20" s="41">
        <f t="shared" si="0"/>
        <v>0.4642298670836591</v>
      </c>
      <c r="I20" s="6">
        <v>0</v>
      </c>
      <c r="J20" s="14">
        <v>0</v>
      </c>
      <c r="K20" s="10">
        <v>0</v>
      </c>
      <c r="L20" s="25">
        <v>0</v>
      </c>
      <c r="M20" s="27">
        <v>0</v>
      </c>
      <c r="N20" s="37">
        <v>0.14693940682881559</v>
      </c>
      <c r="O20" s="42">
        <f t="shared" si="4"/>
        <v>0.4642298670836591</v>
      </c>
      <c r="P20" s="31">
        <v>0.14693940682881559</v>
      </c>
      <c r="Q20" s="11">
        <v>314</v>
      </c>
      <c r="R20" s="12">
        <v>314</v>
      </c>
      <c r="S20" s="12">
        <v>322</v>
      </c>
      <c r="T20" s="1">
        <v>0.14693940682881559</v>
      </c>
      <c r="U20" s="1">
        <v>0</v>
      </c>
      <c r="V20" s="13"/>
      <c r="W20" s="49">
        <v>0.14693940682881559</v>
      </c>
    </row>
    <row r="21" spans="1:23" x14ac:dyDescent="0.25">
      <c r="A21" s="7" t="s">
        <v>33</v>
      </c>
      <c r="B21" s="6">
        <v>0</v>
      </c>
      <c r="C21" s="16">
        <v>0</v>
      </c>
      <c r="D21" s="38">
        <f t="shared" si="1"/>
        <v>0</v>
      </c>
      <c r="E21" s="29">
        <f t="shared" si="2"/>
        <v>0</v>
      </c>
      <c r="F21" s="16">
        <v>151</v>
      </c>
      <c r="G21" s="29">
        <f t="shared" si="3"/>
        <v>9.4932939204094247</v>
      </c>
      <c r="H21" s="41">
        <f t="shared" si="0"/>
        <v>9.4932939204094247</v>
      </c>
      <c r="I21" s="6">
        <v>10</v>
      </c>
      <c r="J21" s="9">
        <v>9</v>
      </c>
      <c r="K21" s="10">
        <v>9</v>
      </c>
      <c r="L21" s="25">
        <v>9</v>
      </c>
      <c r="M21" s="27">
        <v>9</v>
      </c>
      <c r="N21" s="37">
        <v>8.7428947063145284</v>
      </c>
      <c r="O21" s="42">
        <f t="shared" si="4"/>
        <v>9.4932939204094247</v>
      </c>
      <c r="P21" s="31">
        <v>-0.25710529368547164</v>
      </c>
      <c r="Q21" s="11">
        <v>27</v>
      </c>
      <c r="R21" s="12">
        <v>27</v>
      </c>
      <c r="S21" s="12">
        <v>27</v>
      </c>
      <c r="T21" s="1">
        <v>8.7428947063145284</v>
      </c>
      <c r="U21" s="1">
        <v>0</v>
      </c>
      <c r="V21" s="13" t="s">
        <v>34</v>
      </c>
      <c r="W21" s="49">
        <v>8.7428947063145284</v>
      </c>
    </row>
    <row r="22" spans="1:23" x14ac:dyDescent="0.25">
      <c r="A22" s="7" t="s">
        <v>35</v>
      </c>
      <c r="B22" s="6">
        <v>50</v>
      </c>
      <c r="C22" s="6">
        <v>152</v>
      </c>
      <c r="D22" s="38">
        <f t="shared" si="1"/>
        <v>202</v>
      </c>
      <c r="E22" s="29">
        <f t="shared" si="2"/>
        <v>18.754886630179826</v>
      </c>
      <c r="F22" s="6">
        <v>1238</v>
      </c>
      <c r="G22" s="29">
        <f t="shared" si="3"/>
        <v>77.832436248124949</v>
      </c>
      <c r="H22" s="41">
        <f t="shared" si="0"/>
        <v>96.587322878304775</v>
      </c>
      <c r="I22" s="6">
        <v>105</v>
      </c>
      <c r="J22" s="9">
        <v>105</v>
      </c>
      <c r="K22" s="10">
        <v>105</v>
      </c>
      <c r="L22" s="25">
        <v>107</v>
      </c>
      <c r="M22" s="27">
        <v>107</v>
      </c>
      <c r="N22" s="37">
        <v>106.38413054406249</v>
      </c>
      <c r="O22" s="42">
        <f t="shared" si="4"/>
        <v>96.587322878304775</v>
      </c>
      <c r="P22" s="32">
        <v>-0.61586945593751352</v>
      </c>
      <c r="Q22" s="11">
        <v>453</v>
      </c>
      <c r="R22" s="12">
        <v>425</v>
      </c>
      <c r="S22" s="12">
        <v>437</v>
      </c>
      <c r="T22" s="1">
        <v>106.38413054406249</v>
      </c>
      <c r="U22" s="1">
        <v>0</v>
      </c>
      <c r="V22" s="13"/>
      <c r="W22" s="49">
        <v>106.38413054406249</v>
      </c>
    </row>
    <row r="23" spans="1:23" x14ac:dyDescent="0.25">
      <c r="A23" s="7" t="s">
        <v>36</v>
      </c>
      <c r="B23" s="6">
        <v>17</v>
      </c>
      <c r="C23" s="6">
        <v>67</v>
      </c>
      <c r="D23" s="38">
        <f t="shared" si="1"/>
        <v>84</v>
      </c>
      <c r="E23" s="29">
        <f t="shared" si="2"/>
        <v>7.7990617670054734</v>
      </c>
      <c r="F23" s="6">
        <v>436</v>
      </c>
      <c r="G23" s="29">
        <f t="shared" si="3"/>
        <v>27.411100326480192</v>
      </c>
      <c r="H23" s="41">
        <f t="shared" si="0"/>
        <v>35.210162093485664</v>
      </c>
      <c r="I23" s="6">
        <v>40</v>
      </c>
      <c r="J23" s="9">
        <v>33</v>
      </c>
      <c r="K23" s="10">
        <v>35</v>
      </c>
      <c r="L23" s="25">
        <v>35</v>
      </c>
      <c r="M23" s="27">
        <v>35</v>
      </c>
      <c r="N23" s="37">
        <v>35.559336452573369</v>
      </c>
      <c r="O23" s="42">
        <f t="shared" si="4"/>
        <v>35.210162093485664</v>
      </c>
      <c r="P23" s="31">
        <v>0.55933645257336906</v>
      </c>
      <c r="Q23" s="11">
        <v>201</v>
      </c>
      <c r="R23" s="12">
        <v>221</v>
      </c>
      <c r="S23" s="12">
        <v>221</v>
      </c>
      <c r="T23" s="1">
        <v>35</v>
      </c>
      <c r="U23" s="1">
        <v>-0.55933645257336906</v>
      </c>
      <c r="V23" s="13"/>
      <c r="W23" s="49">
        <v>35</v>
      </c>
    </row>
    <row r="24" spans="1:23" x14ac:dyDescent="0.25">
      <c r="A24" s="7" t="s">
        <v>37</v>
      </c>
      <c r="B24" s="6">
        <v>11</v>
      </c>
      <c r="C24" s="6">
        <v>40</v>
      </c>
      <c r="D24" s="38">
        <f t="shared" si="1"/>
        <v>51</v>
      </c>
      <c r="E24" s="29">
        <f t="shared" si="2"/>
        <v>4.7351446442533227</v>
      </c>
      <c r="F24" s="6">
        <v>56</v>
      </c>
      <c r="G24" s="29">
        <f t="shared" si="3"/>
        <v>3.5206917850525015</v>
      </c>
      <c r="H24" s="41">
        <f t="shared" si="0"/>
        <v>8.2558364293058233</v>
      </c>
      <c r="I24" s="6">
        <v>7</v>
      </c>
      <c r="J24" s="9">
        <v>8</v>
      </c>
      <c r="K24" s="10">
        <v>8</v>
      </c>
      <c r="L24" s="25">
        <v>8</v>
      </c>
      <c r="M24" s="27">
        <v>8</v>
      </c>
      <c r="N24" s="37">
        <v>8.3388113375352848</v>
      </c>
      <c r="O24" s="42">
        <f t="shared" si="4"/>
        <v>8.2558364293058233</v>
      </c>
      <c r="P24" s="31">
        <v>0.33881133753528481</v>
      </c>
      <c r="Q24" s="11">
        <v>938</v>
      </c>
      <c r="R24" s="12">
        <v>982</v>
      </c>
      <c r="S24" s="12">
        <v>926</v>
      </c>
      <c r="T24" s="1">
        <v>8.3388113375352848</v>
      </c>
      <c r="U24" s="1">
        <v>0</v>
      </c>
      <c r="V24" s="13"/>
      <c r="W24" s="50">
        <v>8</v>
      </c>
    </row>
    <row r="25" spans="1:23" x14ac:dyDescent="0.25">
      <c r="A25" s="7" t="s">
        <v>38</v>
      </c>
      <c r="B25" s="6">
        <v>35</v>
      </c>
      <c r="C25" s="6">
        <v>112</v>
      </c>
      <c r="D25" s="38">
        <f t="shared" si="1"/>
        <v>147</v>
      </c>
      <c r="E25" s="29">
        <f t="shared" si="2"/>
        <v>13.648358092259578</v>
      </c>
      <c r="F25" s="6">
        <v>493</v>
      </c>
      <c r="G25" s="29">
        <f t="shared" si="3"/>
        <v>30.994661607694344</v>
      </c>
      <c r="H25" s="41">
        <f t="shared" si="0"/>
        <v>44.643019699953925</v>
      </c>
      <c r="I25" s="6">
        <v>46</v>
      </c>
      <c r="J25" s="9">
        <v>50</v>
      </c>
      <c r="K25" s="10">
        <v>50</v>
      </c>
      <c r="L25" s="25">
        <v>50</v>
      </c>
      <c r="M25" s="27">
        <v>50</v>
      </c>
      <c r="N25" s="37">
        <v>46.836935926684973</v>
      </c>
      <c r="O25" s="42">
        <f t="shared" si="4"/>
        <v>44.643019699953925</v>
      </c>
      <c r="P25" s="32">
        <v>-3.1630640733150273</v>
      </c>
      <c r="Q25" s="11">
        <v>155</v>
      </c>
      <c r="R25" s="12">
        <v>164</v>
      </c>
      <c r="S25" s="12">
        <v>165</v>
      </c>
      <c r="T25" s="1">
        <v>48</v>
      </c>
      <c r="U25" s="1">
        <v>1.1630640733150273</v>
      </c>
      <c r="V25" s="13" t="s">
        <v>39</v>
      </c>
      <c r="W25" s="49">
        <v>50</v>
      </c>
    </row>
    <row r="26" spans="1:23" x14ac:dyDescent="0.25">
      <c r="A26" s="7" t="s">
        <v>40</v>
      </c>
      <c r="B26" s="6">
        <v>18</v>
      </c>
      <c r="C26" s="6">
        <v>74</v>
      </c>
      <c r="D26" s="38">
        <f t="shared" si="1"/>
        <v>92</v>
      </c>
      <c r="E26" s="29">
        <f t="shared" si="2"/>
        <v>8.5418295543393281</v>
      </c>
      <c r="F26" s="6">
        <v>413</v>
      </c>
      <c r="G26" s="29">
        <f t="shared" si="3"/>
        <v>25.965101914762201</v>
      </c>
      <c r="H26" s="41">
        <f t="shared" si="0"/>
        <v>34.506931469101531</v>
      </c>
      <c r="I26" s="6">
        <v>35</v>
      </c>
      <c r="J26" s="9">
        <v>30</v>
      </c>
      <c r="K26" s="10">
        <v>31</v>
      </c>
      <c r="L26" s="25">
        <v>32</v>
      </c>
      <c r="M26" s="27">
        <v>32</v>
      </c>
      <c r="N26" s="37">
        <v>34.016472680870805</v>
      </c>
      <c r="O26" s="42">
        <f t="shared" si="4"/>
        <v>34.506931469101531</v>
      </c>
      <c r="P26" s="31">
        <v>2.0164726808708053</v>
      </c>
      <c r="Q26" s="11">
        <v>112</v>
      </c>
      <c r="R26" s="12">
        <v>103</v>
      </c>
      <c r="S26" s="12">
        <v>104</v>
      </c>
      <c r="T26" s="1">
        <v>34.016472680870805</v>
      </c>
      <c r="U26" s="1">
        <v>0</v>
      </c>
      <c r="V26" s="13"/>
      <c r="W26" s="49">
        <v>34.016472680870805</v>
      </c>
    </row>
    <row r="27" spans="1:23" x14ac:dyDescent="0.25">
      <c r="A27" s="7" t="s">
        <v>41</v>
      </c>
      <c r="B27" s="6">
        <v>0</v>
      </c>
      <c r="C27" s="6">
        <v>0</v>
      </c>
      <c r="D27" s="38">
        <f t="shared" si="1"/>
        <v>0</v>
      </c>
      <c r="E27" s="29">
        <f t="shared" si="2"/>
        <v>0</v>
      </c>
      <c r="F27" s="6">
        <v>0</v>
      </c>
      <c r="G27" s="29">
        <f t="shared" si="3"/>
        <v>0</v>
      </c>
      <c r="H27" s="41">
        <f t="shared" si="0"/>
        <v>0</v>
      </c>
      <c r="I27" s="6">
        <v>0</v>
      </c>
      <c r="J27" s="14">
        <v>0</v>
      </c>
      <c r="K27" s="10">
        <v>0</v>
      </c>
      <c r="L27" s="25">
        <v>0</v>
      </c>
      <c r="M27" s="27">
        <v>0</v>
      </c>
      <c r="N27" s="37">
        <v>0</v>
      </c>
      <c r="O27" s="42">
        <f t="shared" si="4"/>
        <v>0</v>
      </c>
      <c r="P27" s="31">
        <v>0</v>
      </c>
      <c r="Q27" s="11">
        <v>59</v>
      </c>
      <c r="R27" s="12">
        <v>77</v>
      </c>
      <c r="S27" s="12">
        <v>0</v>
      </c>
      <c r="T27" s="1">
        <v>0</v>
      </c>
      <c r="U27" s="1">
        <v>0</v>
      </c>
      <c r="V27" s="13"/>
      <c r="W27" s="49">
        <v>0</v>
      </c>
    </row>
    <row r="28" spans="1:23" x14ac:dyDescent="0.25">
      <c r="A28" s="7" t="s">
        <v>42</v>
      </c>
      <c r="B28" s="6">
        <v>32</v>
      </c>
      <c r="C28" s="6">
        <v>90</v>
      </c>
      <c r="D28" s="38">
        <f t="shared" si="1"/>
        <v>122</v>
      </c>
      <c r="E28" s="29">
        <f t="shared" si="2"/>
        <v>11.327208756841282</v>
      </c>
      <c r="F28" s="6">
        <v>651</v>
      </c>
      <c r="G28" s="29">
        <f t="shared" si="3"/>
        <v>40.928042001235333</v>
      </c>
      <c r="H28" s="41">
        <f t="shared" si="0"/>
        <v>52.255250758076613</v>
      </c>
      <c r="I28" s="6">
        <v>65</v>
      </c>
      <c r="J28" s="9">
        <v>55</v>
      </c>
      <c r="K28" s="10">
        <v>55</v>
      </c>
      <c r="L28" s="25">
        <v>55</v>
      </c>
      <c r="M28" s="27">
        <v>55</v>
      </c>
      <c r="N28" s="37">
        <v>60.832914427129651</v>
      </c>
      <c r="O28" s="42">
        <f t="shared" si="4"/>
        <v>52.255250758076613</v>
      </c>
      <c r="P28" s="31">
        <v>5.8329144271296514</v>
      </c>
      <c r="Q28" s="11">
        <v>225</v>
      </c>
      <c r="R28" s="12">
        <v>227</v>
      </c>
      <c r="S28" s="12">
        <v>249</v>
      </c>
      <c r="T28" s="1">
        <v>60</v>
      </c>
      <c r="U28" s="1">
        <v>-0.83291442712965136</v>
      </c>
      <c r="V28" s="13" t="s">
        <v>39</v>
      </c>
      <c r="W28" s="49">
        <v>58</v>
      </c>
    </row>
    <row r="29" spans="1:23" x14ac:dyDescent="0.25">
      <c r="A29" s="7" t="s">
        <v>43</v>
      </c>
      <c r="B29" s="6">
        <v>0</v>
      </c>
      <c r="C29" s="6">
        <v>0</v>
      </c>
      <c r="D29" s="38">
        <f t="shared" si="1"/>
        <v>0</v>
      </c>
      <c r="E29" s="29">
        <f t="shared" si="2"/>
        <v>0</v>
      </c>
      <c r="F29" s="6">
        <v>0</v>
      </c>
      <c r="G29" s="29">
        <f t="shared" si="3"/>
        <v>0</v>
      </c>
      <c r="H29" s="41">
        <f t="shared" si="0"/>
        <v>0</v>
      </c>
      <c r="I29" s="6">
        <v>0</v>
      </c>
      <c r="J29" s="14">
        <v>0</v>
      </c>
      <c r="K29" s="10">
        <v>0</v>
      </c>
      <c r="L29" s="25">
        <v>0</v>
      </c>
      <c r="M29" s="27">
        <v>0</v>
      </c>
      <c r="N29" s="37">
        <v>0</v>
      </c>
      <c r="O29" s="42">
        <f t="shared" si="4"/>
        <v>0</v>
      </c>
      <c r="P29" s="31">
        <v>0</v>
      </c>
      <c r="Q29" s="11">
        <v>88</v>
      </c>
      <c r="R29" s="12">
        <v>104</v>
      </c>
      <c r="S29" s="12">
        <v>105</v>
      </c>
      <c r="T29" s="1">
        <v>0</v>
      </c>
      <c r="U29" s="1">
        <v>0</v>
      </c>
      <c r="V29" s="13"/>
      <c r="W29" s="49">
        <v>0</v>
      </c>
    </row>
    <row r="30" spans="1:23" x14ac:dyDescent="0.25">
      <c r="A30" s="7" t="s">
        <v>44</v>
      </c>
      <c r="B30" s="6">
        <v>7</v>
      </c>
      <c r="C30" s="6">
        <v>2</v>
      </c>
      <c r="D30" s="38">
        <f t="shared" si="1"/>
        <v>9</v>
      </c>
      <c r="E30" s="29">
        <f t="shared" si="2"/>
        <v>0.83561376075058635</v>
      </c>
      <c r="F30" s="6">
        <v>6</v>
      </c>
      <c r="G30" s="29">
        <f t="shared" si="3"/>
        <v>0.37721697696991086</v>
      </c>
      <c r="H30" s="41">
        <f t="shared" si="0"/>
        <v>1.2128307377204972</v>
      </c>
      <c r="I30" s="6">
        <v>1</v>
      </c>
      <c r="J30" s="14">
        <v>0</v>
      </c>
      <c r="K30" s="10">
        <v>0</v>
      </c>
      <c r="L30" s="25">
        <v>0</v>
      </c>
      <c r="M30" s="27">
        <v>0</v>
      </c>
      <c r="N30" s="37">
        <v>0.44081822048644681</v>
      </c>
      <c r="O30" s="42">
        <f t="shared" si="4"/>
        <v>1.2128307377204972</v>
      </c>
      <c r="P30" s="31">
        <v>0.44081822048644681</v>
      </c>
      <c r="Q30" s="11">
        <v>137</v>
      </c>
      <c r="R30" s="12">
        <v>151</v>
      </c>
      <c r="S30" s="12">
        <v>161</v>
      </c>
      <c r="T30" s="1">
        <v>0.44081822048644681</v>
      </c>
      <c r="U30" s="1">
        <v>0</v>
      </c>
      <c r="V30" s="13"/>
      <c r="W30" s="49">
        <v>0.44081822048644681</v>
      </c>
    </row>
    <row r="31" spans="1:23" x14ac:dyDescent="0.25">
      <c r="A31" s="7" t="s">
        <v>45</v>
      </c>
      <c r="B31" s="6">
        <v>3</v>
      </c>
      <c r="C31" s="6">
        <v>12</v>
      </c>
      <c r="D31" s="38">
        <f t="shared" si="1"/>
        <v>15</v>
      </c>
      <c r="E31" s="29">
        <f t="shared" si="2"/>
        <v>1.3926896012509773</v>
      </c>
      <c r="F31" s="6">
        <v>31</v>
      </c>
      <c r="G31" s="29">
        <f t="shared" si="3"/>
        <v>1.9489543810112062</v>
      </c>
      <c r="H31" s="41">
        <f t="shared" si="0"/>
        <v>3.3416439822621835</v>
      </c>
      <c r="I31" s="6">
        <v>1</v>
      </c>
      <c r="J31" s="14">
        <v>0</v>
      </c>
      <c r="K31" s="10">
        <v>0</v>
      </c>
      <c r="L31" s="25">
        <v>0</v>
      </c>
      <c r="M31" s="27">
        <v>0</v>
      </c>
      <c r="N31" s="37">
        <v>1.5061289199953598</v>
      </c>
      <c r="O31" s="42">
        <f t="shared" si="4"/>
        <v>3.3416439822621835</v>
      </c>
      <c r="P31" s="31">
        <v>1.5061289199953598</v>
      </c>
      <c r="Q31" s="11">
        <v>650</v>
      </c>
      <c r="R31" s="12">
        <v>661</v>
      </c>
      <c r="S31" s="12">
        <v>617</v>
      </c>
      <c r="T31" s="1">
        <v>1</v>
      </c>
      <c r="U31" s="1">
        <v>-0.50612891999535981</v>
      </c>
      <c r="V31" s="13"/>
      <c r="W31" s="49">
        <v>1</v>
      </c>
    </row>
    <row r="32" spans="1:23" x14ac:dyDescent="0.25">
      <c r="A32" s="7" t="s">
        <v>46</v>
      </c>
      <c r="B32" s="6">
        <v>0</v>
      </c>
      <c r="C32" s="6">
        <v>42</v>
      </c>
      <c r="D32" s="38">
        <f t="shared" si="1"/>
        <v>42</v>
      </c>
      <c r="E32" s="29">
        <f t="shared" si="2"/>
        <v>3.8995308835027367</v>
      </c>
      <c r="F32" s="6">
        <v>133</v>
      </c>
      <c r="G32" s="29">
        <f t="shared" si="3"/>
        <v>8.3616429894996909</v>
      </c>
      <c r="H32" s="41">
        <f t="shared" si="0"/>
        <v>12.261173873002427</v>
      </c>
      <c r="I32" s="6">
        <v>13</v>
      </c>
      <c r="J32" s="9">
        <v>15</v>
      </c>
      <c r="K32" s="10">
        <v>14</v>
      </c>
      <c r="L32" s="25">
        <v>13</v>
      </c>
      <c r="M32" s="27">
        <v>13</v>
      </c>
      <c r="N32" s="37">
        <v>10.212288774602683</v>
      </c>
      <c r="O32" s="42">
        <f t="shared" si="4"/>
        <v>12.261173873002427</v>
      </c>
      <c r="P32" s="33">
        <v>-2.7877112253973166</v>
      </c>
      <c r="Q32" s="11">
        <v>108</v>
      </c>
      <c r="R32" s="12">
        <v>104</v>
      </c>
      <c r="S32" s="12">
        <v>104</v>
      </c>
      <c r="T32" s="1">
        <v>11</v>
      </c>
      <c r="U32" s="1">
        <v>0.78771122539731664</v>
      </c>
      <c r="V32" s="13"/>
      <c r="W32" s="49">
        <v>11</v>
      </c>
    </row>
    <row r="33" spans="1:23" x14ac:dyDescent="0.25">
      <c r="A33" s="7" t="s">
        <v>47</v>
      </c>
      <c r="B33" s="6">
        <v>29</v>
      </c>
      <c r="C33" s="6">
        <v>111</v>
      </c>
      <c r="D33" s="38">
        <f t="shared" si="1"/>
        <v>140</v>
      </c>
      <c r="E33" s="29">
        <f t="shared" si="2"/>
        <v>12.998436278342455</v>
      </c>
      <c r="F33" s="6">
        <v>402</v>
      </c>
      <c r="G33" s="29">
        <f t="shared" si="3"/>
        <v>25.27353745698403</v>
      </c>
      <c r="H33" s="41">
        <f t="shared" si="0"/>
        <v>38.271973735326483</v>
      </c>
      <c r="I33" s="6">
        <v>36</v>
      </c>
      <c r="J33" s="9">
        <v>37</v>
      </c>
      <c r="K33" s="10">
        <v>37</v>
      </c>
      <c r="L33" s="25">
        <v>38</v>
      </c>
      <c r="M33" s="27">
        <v>38</v>
      </c>
      <c r="N33" s="37">
        <v>32.326669502339428</v>
      </c>
      <c r="O33" s="42">
        <f t="shared" si="4"/>
        <v>38.271973735326483</v>
      </c>
      <c r="P33" s="33">
        <v>-5.6733304976605723</v>
      </c>
      <c r="Q33" s="11">
        <v>165</v>
      </c>
      <c r="R33" s="12">
        <v>163</v>
      </c>
      <c r="S33" s="12">
        <v>181</v>
      </c>
      <c r="T33" s="1">
        <v>34</v>
      </c>
      <c r="U33" s="1">
        <v>1.6733304976605723</v>
      </c>
      <c r="V33" s="13"/>
      <c r="W33" s="49">
        <v>34</v>
      </c>
    </row>
    <row r="34" spans="1:23" x14ac:dyDescent="0.25">
      <c r="A34" s="7" t="s">
        <v>48</v>
      </c>
      <c r="B34" s="6">
        <v>2</v>
      </c>
      <c r="C34" s="6">
        <v>18</v>
      </c>
      <c r="D34" s="38">
        <f t="shared" si="1"/>
        <v>20</v>
      </c>
      <c r="E34" s="29">
        <f t="shared" si="2"/>
        <v>1.8569194683346364</v>
      </c>
      <c r="F34" s="6">
        <v>27</v>
      </c>
      <c r="G34" s="29">
        <f t="shared" si="3"/>
        <v>1.6974763963645989</v>
      </c>
      <c r="H34" s="41">
        <f t="shared" si="0"/>
        <v>3.5543958646992353</v>
      </c>
      <c r="I34" s="6">
        <v>3</v>
      </c>
      <c r="J34" s="9">
        <v>3</v>
      </c>
      <c r="K34" s="10">
        <v>3</v>
      </c>
      <c r="L34" s="25">
        <v>3</v>
      </c>
      <c r="M34" s="27">
        <v>3</v>
      </c>
      <c r="N34" s="37">
        <v>3.3796063570627588</v>
      </c>
      <c r="O34" s="42">
        <f t="shared" si="4"/>
        <v>3.5543958646992353</v>
      </c>
      <c r="P34" s="31">
        <v>0.3796063570627588</v>
      </c>
      <c r="Q34" s="11">
        <v>323</v>
      </c>
      <c r="R34" s="12">
        <v>322</v>
      </c>
      <c r="S34" s="12">
        <v>312</v>
      </c>
      <c r="T34" s="1">
        <v>3.3796063570627588</v>
      </c>
      <c r="U34" s="1">
        <v>0</v>
      </c>
      <c r="V34" s="13"/>
      <c r="W34" s="49">
        <v>3.3796063570627588</v>
      </c>
    </row>
    <row r="35" spans="1:23" ht="15.75" thickBot="1" x14ac:dyDescent="0.3">
      <c r="A35" s="7" t="s">
        <v>49</v>
      </c>
      <c r="B35" s="6">
        <v>41</v>
      </c>
      <c r="C35" s="6">
        <v>202</v>
      </c>
      <c r="D35" s="38">
        <f t="shared" si="1"/>
        <v>243</v>
      </c>
      <c r="E35" s="29">
        <f t="shared" si="2"/>
        <v>22.561571540265835</v>
      </c>
      <c r="F35" s="6">
        <v>1238</v>
      </c>
      <c r="G35" s="29">
        <f t="shared" si="3"/>
        <v>77.832436248124949</v>
      </c>
      <c r="H35" s="41">
        <f t="shared" si="0"/>
        <v>100.39400778839078</v>
      </c>
      <c r="I35" s="6">
        <v>92</v>
      </c>
      <c r="J35" s="9">
        <v>90</v>
      </c>
      <c r="K35" s="10">
        <v>90</v>
      </c>
      <c r="L35" s="25">
        <v>90</v>
      </c>
      <c r="M35" s="27">
        <v>90</v>
      </c>
      <c r="N35" s="37">
        <v>90.551409458257609</v>
      </c>
      <c r="O35" s="42">
        <f t="shared" si="4"/>
        <v>100.39400778839078</v>
      </c>
      <c r="P35" s="31">
        <v>0.55140945825760923</v>
      </c>
      <c r="Q35" s="11">
        <v>243</v>
      </c>
      <c r="R35" s="12">
        <v>242</v>
      </c>
      <c r="S35" s="12">
        <v>254</v>
      </c>
      <c r="T35" s="1">
        <v>90</v>
      </c>
      <c r="U35" s="1">
        <v>-0.55140945825760923</v>
      </c>
      <c r="V35" s="13"/>
      <c r="W35" s="51">
        <v>90</v>
      </c>
    </row>
    <row r="36" spans="1:23" ht="15.75" thickTop="1" x14ac:dyDescent="0.25">
      <c r="A36" s="2"/>
      <c r="B36" s="2">
        <f t="shared" ref="B36:G36" si="5">SUM(B3:B35)</f>
        <v>684</v>
      </c>
      <c r="C36" s="2">
        <f t="shared" si="5"/>
        <v>1874</v>
      </c>
      <c r="D36" s="40">
        <f t="shared" si="5"/>
        <v>2558</v>
      </c>
      <c r="E36" s="39">
        <f t="shared" si="5"/>
        <v>237.5</v>
      </c>
      <c r="F36" s="2">
        <f t="shared" si="5"/>
        <v>11333</v>
      </c>
      <c r="G36" s="39">
        <f t="shared" si="5"/>
        <v>712.49999999999977</v>
      </c>
      <c r="H36" s="21">
        <f>SUM(H3:H35)</f>
        <v>950.00000000000011</v>
      </c>
      <c r="I36" s="2">
        <v>1000</v>
      </c>
      <c r="J36" s="4">
        <v>950</v>
      </c>
      <c r="K36" s="22">
        <v>950</v>
      </c>
      <c r="L36" s="26">
        <v>950</v>
      </c>
      <c r="M36" s="26">
        <v>950</v>
      </c>
      <c r="N36" s="35">
        <v>949.99999999999989</v>
      </c>
      <c r="O36" s="35">
        <f>SUM(O3:O35)</f>
        <v>950.00000000000011</v>
      </c>
      <c r="P36" s="21">
        <v>-8.8817841970012523E-15</v>
      </c>
      <c r="Q36" s="23">
        <v>8510</v>
      </c>
      <c r="R36" s="21">
        <v>8604</v>
      </c>
      <c r="S36" s="21">
        <v>8545</v>
      </c>
      <c r="T36" s="21">
        <v>950.20080429991106</v>
      </c>
      <c r="U36" s="21">
        <v>0.20080429991116944</v>
      </c>
      <c r="V36" s="2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459E898B90B4296C74E3EA732077D" ma:contentTypeVersion="13" ma:contentTypeDescription="Create a new document." ma:contentTypeScope="" ma:versionID="802048d028c4f5af70d50733dec5e18c">
  <xsd:schema xmlns:xsd="http://www.w3.org/2001/XMLSchema" xmlns:xs="http://www.w3.org/2001/XMLSchema" xmlns:p="http://schemas.microsoft.com/office/2006/metadata/properties" xmlns:ns3="348f9686-e783-4afd-b498-67b1937396c1" xmlns:ns4="33aaab5b-0333-41cc-8d36-be65585334e6" targetNamespace="http://schemas.microsoft.com/office/2006/metadata/properties" ma:root="true" ma:fieldsID="9e627574415f36ee3d46d5b675140e20" ns3:_="" ns4:_="">
    <xsd:import namespace="348f9686-e783-4afd-b498-67b1937396c1"/>
    <xsd:import namespace="33aaab5b-0333-41cc-8d36-be65585334e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f9686-e783-4afd-b498-67b1937396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aab5b-0333-41cc-8d36-be65585334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17F073-D336-4275-8176-07D090045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8f9686-e783-4afd-b498-67b1937396c1"/>
    <ds:schemaRef ds:uri="33aaab5b-0333-41cc-8d36-be6558533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8CAEC1-0772-4DC9-AF42-05F8984623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6EC6AD-0E70-47DD-9C43-02F0EB5A73F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33aaab5b-0333-41cc-8d36-be65585334e6"/>
    <ds:schemaRef ds:uri="http://purl.org/dc/dcmitype/"/>
    <ds:schemaRef ds:uri="http://purl.org/dc/terms/"/>
    <ds:schemaRef ds:uri="348f9686-e783-4afd-b498-67b1937396c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2025</vt:lpstr>
      <vt:lpstr>2024</vt:lpstr>
      <vt:lpstr>2023</vt:lpstr>
      <vt:lpstr>2022</vt:lpstr>
      <vt:lpstr>2021</vt:lpstr>
      <vt:lpstr>50_50</vt:lpstr>
      <vt:lpstr>2020</vt:lpstr>
      <vt:lpstr>2019</vt:lpstr>
      <vt:lpstr>25_75</vt:lpstr>
      <vt:lpstr>30_70</vt:lpstr>
      <vt:lpstr>35_65</vt:lpstr>
      <vt:lpstr>2018</vt:lpstr>
      <vt:lpstr>Blad1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Johansson</dc:creator>
  <cp:lastModifiedBy>Claes Broberg</cp:lastModifiedBy>
  <dcterms:created xsi:type="dcterms:W3CDTF">2018-02-12T07:33:13Z</dcterms:created>
  <dcterms:modified xsi:type="dcterms:W3CDTF">2024-10-10T11:49:09Z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0x010100007459E898B90B4296C74E3EA732077D</vt:lpwstr>
  </property>
</Properties>
</file>